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<sst xmlns="http://schemas.openxmlformats.org/spreadsheetml/2006/main" count="110" uniqueCount="108">
  <si>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</si>
  <si>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</si>
  <si>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</si>
  <si>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</si>
  <si>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</si>
  <si>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</si>
  <si>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</si>
  <si>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</si>
  <si>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</si>
  <si>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</si>
  <si>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</si>
  <si>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</si>
  <si>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</si>
  <si>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</si>
  <si>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</si>
  <si>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</si>
  <si>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</si>
  <si>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</si>
  <si>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</si>
  <si>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</si>
  <si>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</si>
  <si>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</si>
  <si>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</si>
  <si>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</si>
  <si>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</si>
  <si>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</si>
  <si>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</si>
  <si>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</si>
  <si>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</si>
  <si>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</si>
  <si>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</si>
  <si>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</si>
  <si>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</si>
  <si>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</si>
  <si>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</si>
  <si>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</si>
  <si>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</si>
  <si>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</si>
  <si>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</si>
  <si>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</si>
  <si>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</si>
  <si>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</si>
  <si>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</si>
  <si>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</si>
  <si>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</si>
  <si>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</si>
  <si>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</si>
  <si>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</si>
  <si>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</si>
  <si>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</si>
  <si>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</si>
  <si>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</si>
  <si>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</si>
  <si>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</si>
  <si>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</si>
  <si>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</si>
  <si>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</si>
  <si>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</si>
  <si>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</si>
  <si>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</si>
  <si>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</si>
  <si>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</si>
  <si>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</si>
  <si>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</si>
  <si>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</si>
  <si>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</si>
  <si>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</si>
  <si>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</si>
  <si>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</si>
  <si>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</si>
  <si>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</si>
  <si>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</si>
  <si>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</si>
  <si>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</si>
  <si>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</si>
  <si>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</si>
  <si>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</si>
  <si>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</si>
  <si>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</si>
  <si>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</si>
  <si>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</si>
  <si>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</si>
  <si>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</si>
  <si>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</si>
  <si>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</si>
  <si>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</si>
  <si>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</si>
  <si>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</si>
  <si>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</si>
  <si>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</si>
  <si>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</si>
  <si>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</si>
  <si>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</si>
  <si>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</si>
  <si>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</si>
  <si>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</si>
  <si>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</si>
  <si>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</si>
  <si>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</si>
  <si>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</si>
  <si>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</si>
  <si>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</si>
  <si>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</si>
  <si>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</si>
  <si>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</si>
  <si>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</si>
  <si>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</si>
  <si>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05/06/15 - VENCIMENTO 12/06/15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</si>
</sst>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443902</v>
      </c>
      <c r="C7" s="10">
        <f>C8+C20+C24</f>
        <v>322423</v>
      </c>
      <c r="D7" s="10">
        <f>D8+D20+D24</f>
        <v>321485</v>
      </c>
      <c r="E7" s="10">
        <f>E8+E20+E24</f>
        <v>60337</v>
      </c>
      <c r="F7" s="10">
        <f aca="true" t="shared" si="0" ref="F7:M7">F8+F20+F24</f>
        <v>249024</v>
      </c>
      <c r="G7" s="10">
        <f t="shared" si="0"/>
        <v>407522</v>
      </c>
      <c r="H7" s="10">
        <f t="shared" si="0"/>
        <v>392518</v>
      </c>
      <c r="I7" s="10">
        <f t="shared" si="0"/>
        <v>365684</v>
      </c>
      <c r="J7" s="10">
        <f t="shared" si="0"/>
        <v>267870</v>
      </c>
      <c r="K7" s="10">
        <f t="shared" si="0"/>
        <v>324270</v>
      </c>
      <c r="L7" s="10">
        <f t="shared" si="0"/>
        <v>132441</v>
      </c>
      <c r="M7" s="10">
        <f t="shared" si="0"/>
        <v>75096</v>
      </c>
      <c r="N7" s="10">
        <f>+N8+N20+N24</f>
        <v>3362572</v>
      </c>
      <c r="O7"/>
      <c r="P7" s="39"/>
    </row>
    <row r="8" spans="1:15" ht="18.75" customHeight="1">
      <c r="A8" s="11" t="s">
        <v>27</v>
      </c>
      <c r="B8" s="12">
        <f>+B9+B12+B16</f>
        <v>254480</v>
      </c>
      <c r="C8" s="12">
        <f>+C9+C12+C16</f>
        <v>192958</v>
      </c>
      <c r="D8" s="12">
        <f>+D9+D12+D16</f>
        <v>206860</v>
      </c>
      <c r="E8" s="12">
        <f>+E9+E12+E16</f>
        <v>37180</v>
      </c>
      <c r="F8" s="12">
        <f aca="true" t="shared" si="1" ref="F8:M8">+F9+F12+F16</f>
        <v>149974</v>
      </c>
      <c r="G8" s="12">
        <f t="shared" si="1"/>
        <v>247526</v>
      </c>
      <c r="H8" s="12">
        <f t="shared" si="1"/>
        <v>228907</v>
      </c>
      <c r="I8" s="12">
        <f t="shared" si="1"/>
        <v>219376</v>
      </c>
      <c r="J8" s="12">
        <f t="shared" si="1"/>
        <v>162682</v>
      </c>
      <c r="K8" s="12">
        <f t="shared" si="1"/>
        <v>184876</v>
      </c>
      <c r="L8" s="12">
        <f t="shared" si="1"/>
        <v>81232</v>
      </c>
      <c r="M8" s="12">
        <f t="shared" si="1"/>
        <v>48064</v>
      </c>
      <c r="N8" s="12">
        <f>SUM(B8:M8)</f>
        <v>2014115</v>
      </c>
      <c r="O8"/>
    </row>
    <row r="9" spans="1:15" ht="18.75" customHeight="1">
      <c r="A9" s="13" t="s">
        <v>4</v>
      </c>
      <c r="B9" s="14">
        <v>26866</v>
      </c>
      <c r="C9" s="14">
        <v>26862</v>
      </c>
      <c r="D9" s="14">
        <v>17734</v>
      </c>
      <c r="E9" s="14">
        <v>3775</v>
      </c>
      <c r="F9" s="14">
        <v>13802</v>
      </c>
      <c r="G9" s="14">
        <v>25454</v>
      </c>
      <c r="H9" s="14">
        <v>32826</v>
      </c>
      <c r="I9" s="14">
        <v>16443</v>
      </c>
      <c r="J9" s="14">
        <v>20759</v>
      </c>
      <c r="K9" s="14">
        <v>17355</v>
      </c>
      <c r="L9" s="14">
        <v>11656</v>
      </c>
      <c r="M9" s="14">
        <v>6432</v>
      </c>
      <c r="N9" s="12">
        <f aca="true" t="shared" si="2" ref="N9:N19">SUM(B9:M9)</f>
        <v>219964</v>
      </c>
      <c r="O9"/>
    </row>
    <row r="10" spans="1:15" ht="18.75" customHeight="1">
      <c r="A10" s="15" t="s">
        <v>5</v>
      </c>
      <c r="B10" s="14">
        <f>+B9-B11</f>
        <v>26866</v>
      </c>
      <c r="C10" s="14">
        <f>+C9-C11</f>
        <v>26862</v>
      </c>
      <c r="D10" s="14">
        <f>+D9-D11</f>
        <v>17734</v>
      </c>
      <c r="E10" s="14">
        <f>+E9-E11</f>
        <v>3775</v>
      </c>
      <c r="F10" s="14">
        <f aca="true" t="shared" si="3" ref="F10:M10">+F9-F11</f>
        <v>13802</v>
      </c>
      <c r="G10" s="14">
        <f t="shared" si="3"/>
        <v>25454</v>
      </c>
      <c r="H10" s="14">
        <f t="shared" si="3"/>
        <v>32826</v>
      </c>
      <c r="I10" s="14">
        <f t="shared" si="3"/>
        <v>16443</v>
      </c>
      <c r="J10" s="14">
        <f t="shared" si="3"/>
        <v>20759</v>
      </c>
      <c r="K10" s="14">
        <f t="shared" si="3"/>
        <v>17355</v>
      </c>
      <c r="L10" s="14">
        <f t="shared" si="3"/>
        <v>11656</v>
      </c>
      <c r="M10" s="14">
        <f t="shared" si="3"/>
        <v>6432</v>
      </c>
      <c r="N10" s="12">
        <f t="shared" si="2"/>
        <v>219964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187024</v>
      </c>
      <c r="C12" s="14">
        <f>C13+C14+C15</f>
        <v>138589</v>
      </c>
      <c r="D12" s="14">
        <f>D13+D14+D15</f>
        <v>165043</v>
      </c>
      <c r="E12" s="14">
        <f>E13+E14+E15</f>
        <v>28673</v>
      </c>
      <c r="F12" s="14">
        <f aca="true" t="shared" si="4" ref="F12:M12">F13+F14+F15</f>
        <v>115146</v>
      </c>
      <c r="G12" s="14">
        <f t="shared" si="4"/>
        <v>188059</v>
      </c>
      <c r="H12" s="14">
        <f t="shared" si="4"/>
        <v>167946</v>
      </c>
      <c r="I12" s="14">
        <f t="shared" si="4"/>
        <v>172573</v>
      </c>
      <c r="J12" s="14">
        <f t="shared" si="4"/>
        <v>120511</v>
      </c>
      <c r="K12" s="14">
        <f t="shared" si="4"/>
        <v>140640</v>
      </c>
      <c r="L12" s="14">
        <f t="shared" si="4"/>
        <v>61023</v>
      </c>
      <c r="M12" s="14">
        <f t="shared" si="4"/>
        <v>36938</v>
      </c>
      <c r="N12" s="12">
        <f t="shared" si="2"/>
        <v>1522165</v>
      </c>
      <c r="O12"/>
    </row>
    <row r="13" spans="1:15" ht="18.75" customHeight="1">
      <c r="A13" s="15" t="s">
        <v>7</v>
      </c>
      <c r="B13" s="14">
        <v>90317</v>
      </c>
      <c r="C13" s="14">
        <v>68632</v>
      </c>
      <c r="D13" s="14">
        <v>77865</v>
      </c>
      <c r="E13" s="14">
        <v>14041</v>
      </c>
      <c r="F13" s="14">
        <v>54676</v>
      </c>
      <c r="G13" s="14">
        <v>91312</v>
      </c>
      <c r="H13" s="14">
        <v>85490</v>
      </c>
      <c r="I13" s="14">
        <v>87114</v>
      </c>
      <c r="J13" s="14">
        <v>58721</v>
      </c>
      <c r="K13" s="14">
        <v>68817</v>
      </c>
      <c r="L13" s="14">
        <v>29977</v>
      </c>
      <c r="M13" s="14">
        <v>17721</v>
      </c>
      <c r="N13" s="12">
        <f t="shared" si="2"/>
        <v>744683</v>
      </c>
      <c r="O13"/>
    </row>
    <row r="14" spans="1:15" ht="18.75" customHeight="1">
      <c r="A14" s="15" t="s">
        <v>8</v>
      </c>
      <c r="B14" s="14">
        <v>91368</v>
      </c>
      <c r="C14" s="14">
        <v>64643</v>
      </c>
      <c r="D14" s="14">
        <v>82636</v>
      </c>
      <c r="E14" s="14">
        <v>13463</v>
      </c>
      <c r="F14" s="14">
        <v>55936</v>
      </c>
      <c r="G14" s="14">
        <v>88502</v>
      </c>
      <c r="H14" s="14">
        <v>76603</v>
      </c>
      <c r="I14" s="14">
        <v>81207</v>
      </c>
      <c r="J14" s="14">
        <v>57940</v>
      </c>
      <c r="K14" s="14">
        <v>68038</v>
      </c>
      <c r="L14" s="14">
        <v>29365</v>
      </c>
      <c r="M14" s="14">
        <v>18366</v>
      </c>
      <c r="N14" s="12">
        <f t="shared" si="2"/>
        <v>728067</v>
      </c>
      <c r="O14"/>
    </row>
    <row r="15" spans="1:15" ht="18.75" customHeight="1">
      <c r="A15" s="15" t="s">
        <v>9</v>
      </c>
      <c r="B15" s="14">
        <v>5339</v>
      </c>
      <c r="C15" s="14">
        <v>5314</v>
      </c>
      <c r="D15" s="14">
        <v>4542</v>
      </c>
      <c r="E15" s="14">
        <v>1169</v>
      </c>
      <c r="F15" s="14">
        <v>4534</v>
      </c>
      <c r="G15" s="14">
        <v>8245</v>
      </c>
      <c r="H15" s="14">
        <v>5853</v>
      </c>
      <c r="I15" s="14">
        <v>4252</v>
      </c>
      <c r="J15" s="14">
        <v>3850</v>
      </c>
      <c r="K15" s="14">
        <v>3785</v>
      </c>
      <c r="L15" s="14">
        <v>1681</v>
      </c>
      <c r="M15" s="14">
        <v>851</v>
      </c>
      <c r="N15" s="12">
        <f t="shared" si="2"/>
        <v>49415</v>
      </c>
      <c r="O15"/>
    </row>
    <row r="16" spans="1:14" ht="18.75" customHeight="1">
      <c r="A16" s="16" t="s">
        <v>26</v>
      </c>
      <c r="B16" s="14">
        <f>B17+B18+B19</f>
        <v>40590</v>
      </c>
      <c r="C16" s="14">
        <f>C17+C18+C19</f>
        <v>27507</v>
      </c>
      <c r="D16" s="14">
        <f>D17+D18+D19</f>
        <v>24083</v>
      </c>
      <c r="E16" s="14">
        <f>E17+E18+E19</f>
        <v>4732</v>
      </c>
      <c r="F16" s="14">
        <f aca="true" t="shared" si="5" ref="F16:M16">F17+F18+F19</f>
        <v>21026</v>
      </c>
      <c r="G16" s="14">
        <f t="shared" si="5"/>
        <v>34013</v>
      </c>
      <c r="H16" s="14">
        <f t="shared" si="5"/>
        <v>28135</v>
      </c>
      <c r="I16" s="14">
        <f t="shared" si="5"/>
        <v>30360</v>
      </c>
      <c r="J16" s="14">
        <f t="shared" si="5"/>
        <v>21412</v>
      </c>
      <c r="K16" s="14">
        <f t="shared" si="5"/>
        <v>26881</v>
      </c>
      <c r="L16" s="14">
        <f t="shared" si="5"/>
        <v>8553</v>
      </c>
      <c r="M16" s="14">
        <f t="shared" si="5"/>
        <v>4694</v>
      </c>
      <c r="N16" s="12">
        <f t="shared" si="2"/>
        <v>271986</v>
      </c>
    </row>
    <row r="17" spans="1:15" ht="18.75" customHeight="1">
      <c r="A17" s="15" t="s">
        <v>23</v>
      </c>
      <c r="B17" s="14">
        <v>6728</v>
      </c>
      <c r="C17" s="14">
        <v>5110</v>
      </c>
      <c r="D17" s="14">
        <v>4280</v>
      </c>
      <c r="E17" s="14">
        <v>906</v>
      </c>
      <c r="F17" s="14">
        <v>3891</v>
      </c>
      <c r="G17" s="14">
        <v>7044</v>
      </c>
      <c r="H17" s="14">
        <v>6253</v>
      </c>
      <c r="I17" s="14">
        <v>6016</v>
      </c>
      <c r="J17" s="14">
        <v>4265</v>
      </c>
      <c r="K17" s="14">
        <v>5255</v>
      </c>
      <c r="L17" s="14">
        <v>1886</v>
      </c>
      <c r="M17" s="14">
        <v>891</v>
      </c>
      <c r="N17" s="12">
        <f t="shared" si="2"/>
        <v>52525</v>
      </c>
      <c r="O17"/>
    </row>
    <row r="18" spans="1:15" ht="18.75" customHeight="1">
      <c r="A18" s="15" t="s">
        <v>24</v>
      </c>
      <c r="B18" s="14">
        <v>1847</v>
      </c>
      <c r="C18" s="14">
        <v>1008</v>
      </c>
      <c r="D18" s="14">
        <v>1652</v>
      </c>
      <c r="E18" s="14">
        <v>200</v>
      </c>
      <c r="F18" s="14">
        <v>1123</v>
      </c>
      <c r="G18" s="14">
        <v>1687</v>
      </c>
      <c r="H18" s="14">
        <v>1711</v>
      </c>
      <c r="I18" s="14">
        <v>1448</v>
      </c>
      <c r="J18" s="14">
        <v>1056</v>
      </c>
      <c r="K18" s="14">
        <v>1949</v>
      </c>
      <c r="L18" s="14">
        <v>485</v>
      </c>
      <c r="M18" s="14">
        <v>256</v>
      </c>
      <c r="N18" s="12">
        <f t="shared" si="2"/>
        <v>14422</v>
      </c>
      <c r="O18"/>
    </row>
    <row r="19" spans="1:15" ht="18.75" customHeight="1">
      <c r="A19" s="15" t="s">
        <v>25</v>
      </c>
      <c r="B19" s="14">
        <v>32015</v>
      </c>
      <c r="C19" s="14">
        <v>21389</v>
      </c>
      <c r="D19" s="14">
        <v>18151</v>
      </c>
      <c r="E19" s="14">
        <v>3626</v>
      </c>
      <c r="F19" s="14">
        <v>16012</v>
      </c>
      <c r="G19" s="14">
        <v>25282</v>
      </c>
      <c r="H19" s="14">
        <v>20171</v>
      </c>
      <c r="I19" s="14">
        <v>22896</v>
      </c>
      <c r="J19" s="14">
        <v>16091</v>
      </c>
      <c r="K19" s="14">
        <v>19677</v>
      </c>
      <c r="L19" s="14">
        <v>6182</v>
      </c>
      <c r="M19" s="14">
        <v>3547</v>
      </c>
      <c r="N19" s="12">
        <f t="shared" si="2"/>
        <v>205039</v>
      </c>
      <c r="O19"/>
    </row>
    <row r="20" spans="1:15" ht="18.75" customHeight="1">
      <c r="A20" s="17" t="s">
        <v>10</v>
      </c>
      <c r="B20" s="18">
        <f>B21+B22+B23</f>
        <v>131815</v>
      </c>
      <c r="C20" s="18">
        <f>C21+C22+C23</f>
        <v>82096</v>
      </c>
      <c r="D20" s="18">
        <f>D21+D22+D23</f>
        <v>72405</v>
      </c>
      <c r="E20" s="18">
        <f>E21+E22+E23</f>
        <v>12962</v>
      </c>
      <c r="F20" s="18">
        <f aca="true" t="shared" si="6" ref="F20:M20">F21+F22+F23</f>
        <v>58298</v>
      </c>
      <c r="G20" s="18">
        <f t="shared" si="6"/>
        <v>97352</v>
      </c>
      <c r="H20" s="18">
        <f t="shared" si="6"/>
        <v>106475</v>
      </c>
      <c r="I20" s="18">
        <f t="shared" si="6"/>
        <v>104630</v>
      </c>
      <c r="J20" s="18">
        <f t="shared" si="6"/>
        <v>70080</v>
      </c>
      <c r="K20" s="18">
        <f t="shared" si="6"/>
        <v>105729</v>
      </c>
      <c r="L20" s="18">
        <f t="shared" si="6"/>
        <v>39984</v>
      </c>
      <c r="M20" s="18">
        <f t="shared" si="6"/>
        <v>22178</v>
      </c>
      <c r="N20" s="12">
        <f aca="true" t="shared" si="7" ref="N20:N26">SUM(B20:M20)</f>
        <v>904004</v>
      </c>
      <c r="O20"/>
    </row>
    <row r="21" spans="1:15" ht="18.75" customHeight="1">
      <c r="A21" s="13" t="s">
        <v>11</v>
      </c>
      <c r="B21" s="14">
        <v>69628</v>
      </c>
      <c r="C21" s="14">
        <v>46156</v>
      </c>
      <c r="D21" s="14">
        <v>39564</v>
      </c>
      <c r="E21" s="14">
        <v>7251</v>
      </c>
      <c r="F21" s="14">
        <v>31602</v>
      </c>
      <c r="G21" s="14">
        <v>54161</v>
      </c>
      <c r="H21" s="14">
        <v>60914</v>
      </c>
      <c r="I21" s="14">
        <v>59182</v>
      </c>
      <c r="J21" s="14">
        <v>38849</v>
      </c>
      <c r="K21" s="14">
        <v>56841</v>
      </c>
      <c r="L21" s="14">
        <v>21639</v>
      </c>
      <c r="M21" s="14">
        <v>11886</v>
      </c>
      <c r="N21" s="12">
        <f t="shared" si="7"/>
        <v>497673</v>
      </c>
      <c r="O21"/>
    </row>
    <row r="22" spans="1:15" ht="18.75" customHeight="1">
      <c r="A22" s="13" t="s">
        <v>12</v>
      </c>
      <c r="B22" s="14">
        <v>59137</v>
      </c>
      <c r="C22" s="14">
        <v>33435</v>
      </c>
      <c r="D22" s="14">
        <v>31051</v>
      </c>
      <c r="E22" s="14">
        <v>5292</v>
      </c>
      <c r="F22" s="14">
        <v>24794</v>
      </c>
      <c r="G22" s="14">
        <v>39670</v>
      </c>
      <c r="H22" s="14">
        <v>42715</v>
      </c>
      <c r="I22" s="14">
        <v>43269</v>
      </c>
      <c r="J22" s="14">
        <v>29300</v>
      </c>
      <c r="K22" s="14">
        <v>46572</v>
      </c>
      <c r="L22" s="14">
        <v>17436</v>
      </c>
      <c r="M22" s="14">
        <v>9838</v>
      </c>
      <c r="N22" s="12">
        <f t="shared" si="7"/>
        <v>382509</v>
      </c>
      <c r="O22"/>
    </row>
    <row r="23" spans="1:15" ht="18.75" customHeight="1">
      <c r="A23" s="13" t="s">
        <v>13</v>
      </c>
      <c r="B23" s="14">
        <v>3050</v>
      </c>
      <c r="C23" s="14">
        <v>2505</v>
      </c>
      <c r="D23" s="14">
        <v>1790</v>
      </c>
      <c r="E23" s="14">
        <v>419</v>
      </c>
      <c r="F23" s="14">
        <v>1902</v>
      </c>
      <c r="G23" s="14">
        <v>3521</v>
      </c>
      <c r="H23" s="14">
        <v>2846</v>
      </c>
      <c r="I23" s="14">
        <v>2179</v>
      </c>
      <c r="J23" s="14">
        <v>1931</v>
      </c>
      <c r="K23" s="14">
        <v>2316</v>
      </c>
      <c r="L23" s="14">
        <v>909</v>
      </c>
      <c r="M23" s="14">
        <v>454</v>
      </c>
      <c r="N23" s="12">
        <f t="shared" si="7"/>
        <v>23822</v>
      </c>
      <c r="O23"/>
    </row>
    <row r="24" spans="1:15" ht="18.75" customHeight="1">
      <c r="A24" s="17" t="s">
        <v>14</v>
      </c>
      <c r="B24" s="14">
        <f>B25+B26</f>
        <v>57607</v>
      </c>
      <c r="C24" s="14">
        <f>C25+C26</f>
        <v>47369</v>
      </c>
      <c r="D24" s="14">
        <f>D25+D26</f>
        <v>42220</v>
      </c>
      <c r="E24" s="14">
        <f>E25+E26</f>
        <v>10195</v>
      </c>
      <c r="F24" s="14">
        <f aca="true" t="shared" si="8" ref="F24:M24">F25+F26</f>
        <v>40752</v>
      </c>
      <c r="G24" s="14">
        <f t="shared" si="8"/>
        <v>62644</v>
      </c>
      <c r="H24" s="14">
        <f t="shared" si="8"/>
        <v>57136</v>
      </c>
      <c r="I24" s="14">
        <f t="shared" si="8"/>
        <v>41678</v>
      </c>
      <c r="J24" s="14">
        <f t="shared" si="8"/>
        <v>35108</v>
      </c>
      <c r="K24" s="14">
        <f t="shared" si="8"/>
        <v>33665</v>
      </c>
      <c r="L24" s="14">
        <f t="shared" si="8"/>
        <v>11225</v>
      </c>
      <c r="M24" s="14">
        <f t="shared" si="8"/>
        <v>4854</v>
      </c>
      <c r="N24" s="12">
        <f t="shared" si="7"/>
        <v>444453</v>
      </c>
      <c r="O24"/>
    </row>
    <row r="25" spans="1:15" ht="18.75" customHeight="1">
      <c r="A25" s="13" t="s">
        <v>15</v>
      </c>
      <c r="B25" s="14">
        <v>36868</v>
      </c>
      <c r="C25" s="14">
        <v>30316</v>
      </c>
      <c r="D25" s="14">
        <v>27021</v>
      </c>
      <c r="E25" s="14">
        <v>6525</v>
      </c>
      <c r="F25" s="14">
        <v>26081</v>
      </c>
      <c r="G25" s="14">
        <v>40092</v>
      </c>
      <c r="H25" s="14">
        <v>36567</v>
      </c>
      <c r="I25" s="14">
        <v>26674</v>
      </c>
      <c r="J25" s="14">
        <v>22469</v>
      </c>
      <c r="K25" s="14">
        <v>21546</v>
      </c>
      <c r="L25" s="14">
        <v>7184</v>
      </c>
      <c r="M25" s="14">
        <v>3107</v>
      </c>
      <c r="N25" s="12">
        <f t="shared" si="7"/>
        <v>284450</v>
      </c>
      <c r="O25"/>
    </row>
    <row r="26" spans="1:15" ht="18.75" customHeight="1">
      <c r="A26" s="13" t="s">
        <v>16</v>
      </c>
      <c r="B26" s="14">
        <v>20739</v>
      </c>
      <c r="C26" s="14">
        <v>17053</v>
      </c>
      <c r="D26" s="14">
        <v>15199</v>
      </c>
      <c r="E26" s="14">
        <v>3670</v>
      </c>
      <c r="F26" s="14">
        <v>14671</v>
      </c>
      <c r="G26" s="14">
        <v>22552</v>
      </c>
      <c r="H26" s="14">
        <v>20569</v>
      </c>
      <c r="I26" s="14">
        <v>15004</v>
      </c>
      <c r="J26" s="14">
        <v>12639</v>
      </c>
      <c r="K26" s="14">
        <v>12119</v>
      </c>
      <c r="L26" s="14">
        <v>4041</v>
      </c>
      <c r="M26" s="14">
        <v>1747</v>
      </c>
      <c r="N26" s="12">
        <f t="shared" si="7"/>
        <v>160003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0.9948106363566733</v>
      </c>
      <c r="C32" s="23">
        <f aca="true" t="shared" si="9" ref="C32:M32">(((+C$8+C$20)*C$29)+(C$24*C$30))/C$7</f>
        <v>0.9916992630798671</v>
      </c>
      <c r="D32" s="23">
        <f t="shared" si="9"/>
        <v>1</v>
      </c>
      <c r="E32" s="23">
        <f t="shared" si="9"/>
        <v>0.9896253874073951</v>
      </c>
      <c r="F32" s="23">
        <f t="shared" si="9"/>
        <v>1</v>
      </c>
      <c r="G32" s="23">
        <f t="shared" si="9"/>
        <v>1</v>
      </c>
      <c r="H32" s="23">
        <f t="shared" si="9"/>
        <v>0.9956331174621291</v>
      </c>
      <c r="I32" s="23">
        <f t="shared" si="9"/>
        <v>0.9954638857592895</v>
      </c>
      <c r="J32" s="23">
        <f t="shared" si="9"/>
        <v>0.9974311539179452</v>
      </c>
      <c r="K32" s="23">
        <f t="shared" si="9"/>
        <v>0.9979859345607055</v>
      </c>
      <c r="L32" s="23">
        <f t="shared" si="9"/>
        <v>0.9976099168686433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1.7547464814695362</v>
      </c>
      <c r="C35" s="26">
        <f>C32*C34</f>
        <v>1.6901530540670175</v>
      </c>
      <c r="D35" s="26">
        <f>D32*D34</f>
        <v>1.5792</v>
      </c>
      <c r="E35" s="26">
        <f>E32*E34</f>
        <v>1.9992412076404196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1.6968575220907065</v>
      </c>
      <c r="I35" s="26">
        <f t="shared" si="10"/>
        <v>1.65615326673773</v>
      </c>
      <c r="J35" s="26">
        <f t="shared" si="10"/>
        <v>1.868886753096054</v>
      </c>
      <c r="K35" s="26">
        <f t="shared" si="10"/>
        <v>1.787891801765504</v>
      </c>
      <c r="L35" s="26">
        <f t="shared" si="10"/>
        <v>2.1227143811130995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-0.0036082964</v>
      </c>
      <c r="C36" s="26">
        <v>-0.005553512</v>
      </c>
      <c r="D36" s="26">
        <v>-0.00518616</v>
      </c>
      <c r="E36" s="26">
        <v>-0.0007322207</v>
      </c>
      <c r="F36" s="26">
        <v>-0.00317151</v>
      </c>
      <c r="G36" s="26">
        <v>-0.0029336</v>
      </c>
      <c r="H36" s="26">
        <v>-0.0024569064</v>
      </c>
      <c r="I36" s="26">
        <v>-0.0015056989</v>
      </c>
      <c r="J36" s="26">
        <v>-0.0004203158</v>
      </c>
      <c r="K36" s="26">
        <v>-0.0012288833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1151.3200000000002</v>
      </c>
      <c r="G38" s="65">
        <f t="shared" si="11"/>
        <v>1626.4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12912.76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3017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779371.0226287373</v>
      </c>
      <c r="C42" s="69">
        <f aca="true" t="shared" si="12" ref="C42:M42">C43+C44+C45+C46</f>
        <v>545648.878151874</v>
      </c>
      <c r="D42" s="69">
        <f t="shared" si="12"/>
        <v>510642.3493524</v>
      </c>
      <c r="E42" s="69">
        <f t="shared" si="12"/>
        <v>120665.35674502411</v>
      </c>
      <c r="F42" s="69">
        <f t="shared" si="12"/>
        <v>459038.84349376004</v>
      </c>
      <c r="G42" s="69">
        <f t="shared" si="12"/>
        <v>595657.5266608</v>
      </c>
      <c r="H42" s="69">
        <f t="shared" si="12"/>
        <v>666443.7808696848</v>
      </c>
      <c r="I42" s="69">
        <f t="shared" si="12"/>
        <v>605801.4611971724</v>
      </c>
      <c r="J42" s="69">
        <f t="shared" si="12"/>
        <v>500655.90455849393</v>
      </c>
      <c r="K42" s="69">
        <f t="shared" si="12"/>
        <v>579909.024570809</v>
      </c>
      <c r="L42" s="69">
        <f t="shared" si="12"/>
        <v>281134.415349</v>
      </c>
      <c r="M42" s="69">
        <f t="shared" si="12"/>
        <v>157040.9313152</v>
      </c>
      <c r="N42" s="69">
        <f>N43+N44+N45+N46</f>
        <v>5802009.494892956</v>
      </c>
    </row>
    <row r="43" spans="1:14" ht="18.75" customHeight="1">
      <c r="A43" s="66" t="s">
        <v>94</v>
      </c>
      <c r="B43" s="63">
        <f aca="true" t="shared" si="13" ref="B43:H43">B35*B7</f>
        <v>778935.47261729</v>
      </c>
      <c r="C43" s="63">
        <f t="shared" si="13"/>
        <v>544944.21815145</v>
      </c>
      <c r="D43" s="63">
        <f t="shared" si="13"/>
        <v>507689.11199999996</v>
      </c>
      <c r="E43" s="63">
        <f t="shared" si="13"/>
        <v>120628.2167454</v>
      </c>
      <c r="F43" s="63">
        <f t="shared" si="13"/>
        <v>458677.3056</v>
      </c>
      <c r="G43" s="63">
        <f t="shared" si="13"/>
        <v>595226.6331999999</v>
      </c>
      <c r="H43" s="63">
        <f t="shared" si="13"/>
        <v>666047.1208559999</v>
      </c>
      <c r="I43" s="63">
        <f>I35*I7</f>
        <v>605628.75119372</v>
      </c>
      <c r="J43" s="63">
        <f>J35*J7</f>
        <v>500618.69455183996</v>
      </c>
      <c r="K43" s="63">
        <f>K35*K7</f>
        <v>579759.6745585001</v>
      </c>
      <c r="L43" s="63">
        <f>L35*L7</f>
        <v>281134.415349</v>
      </c>
      <c r="M43" s="63">
        <f>M35*M7</f>
        <v>156875.544</v>
      </c>
      <c r="N43" s="65">
        <f>SUM(B43:M43)</f>
        <v>5796165.1588232005</v>
      </c>
    </row>
    <row r="44" spans="1:14" ht="18.75" customHeight="1">
      <c r="A44" s="66" t="s">
        <v>95</v>
      </c>
      <c r="B44" s="63">
        <f aca="true" t="shared" si="14" ref="B44:M44">B36*B7</f>
        <v>-1601.7299885528</v>
      </c>
      <c r="C44" s="63">
        <f t="shared" si="14"/>
        <v>-1790.579999576</v>
      </c>
      <c r="D44" s="63">
        <f t="shared" si="14"/>
        <v>-1667.2726476</v>
      </c>
      <c r="E44" s="63">
        <f t="shared" si="14"/>
        <v>-44.1800003759</v>
      </c>
      <c r="F44" s="63">
        <f t="shared" si="14"/>
        <v>-789.7821062400001</v>
      </c>
      <c r="G44" s="63">
        <f t="shared" si="14"/>
        <v>-1195.5065392000001</v>
      </c>
      <c r="H44" s="63">
        <f t="shared" si="14"/>
        <v>-964.3799863152001</v>
      </c>
      <c r="I44" s="63">
        <f t="shared" si="14"/>
        <v>-550.6099965476001</v>
      </c>
      <c r="J44" s="63">
        <f t="shared" si="14"/>
        <v>-112.589993346</v>
      </c>
      <c r="K44" s="63">
        <f t="shared" si="14"/>
        <v>-398.489987691</v>
      </c>
      <c r="L44" s="63">
        <f t="shared" si="14"/>
        <v>0</v>
      </c>
      <c r="M44" s="63">
        <f t="shared" si="14"/>
        <v>-416.69268480000005</v>
      </c>
      <c r="N44" s="28">
        <f>SUM(B44:M44)</f>
        <v>-9531.813930244502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1151.3200000000002</v>
      </c>
      <c r="G45" s="63">
        <f t="shared" si="15"/>
        <v>1626.4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12912.76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2463.39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2463.39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-132941.56</v>
      </c>
      <c r="C48" s="28">
        <f aca="true" t="shared" si="16" ref="C48:M48">+C49+C52+C60+C61</f>
        <v>-98456.84</v>
      </c>
      <c r="D48" s="28">
        <f t="shared" si="16"/>
        <v>-69491.72</v>
      </c>
      <c r="E48" s="28">
        <f t="shared" si="16"/>
        <v>-23290.78</v>
      </c>
      <c r="F48" s="28">
        <f t="shared" si="16"/>
        <v>-67276.06</v>
      </c>
      <c r="G48" s="28">
        <f t="shared" si="16"/>
        <v>-103401.4</v>
      </c>
      <c r="H48" s="28">
        <f t="shared" si="16"/>
        <v>-117452.09</v>
      </c>
      <c r="I48" s="28">
        <f t="shared" si="16"/>
        <v>-84647.02</v>
      </c>
      <c r="J48" s="28">
        <f t="shared" si="16"/>
        <v>-118692.20999999999</v>
      </c>
      <c r="K48" s="28">
        <f t="shared" si="16"/>
        <v>-90740.2</v>
      </c>
      <c r="L48" s="28">
        <f t="shared" si="16"/>
        <v>-52429.19</v>
      </c>
      <c r="M48" s="28">
        <f t="shared" si="16"/>
        <v>-23411.76</v>
      </c>
      <c r="N48" s="28">
        <f>+N49+N52+N60+N61</f>
        <v>-982230.8300000001</v>
      </c>
      <c r="P48" s="40"/>
    </row>
    <row r="49" spans="1:16" ht="18.75" customHeight="1">
      <c r="A49" s="17" t="s">
        <v>49</v>
      </c>
      <c r="B49" s="29">
        <f>B50+B51</f>
        <v>-94031</v>
      </c>
      <c r="C49" s="29">
        <f>C50+C51</f>
        <v>-94017</v>
      </c>
      <c r="D49" s="29">
        <f>D50+D51</f>
        <v>-62069</v>
      </c>
      <c r="E49" s="29">
        <f>E50+E51</f>
        <v>-13212.5</v>
      </c>
      <c r="F49" s="29">
        <f aca="true" t="shared" si="17" ref="F49:M49">F50+F51</f>
        <v>-48307</v>
      </c>
      <c r="G49" s="29">
        <f t="shared" si="17"/>
        <v>-89089</v>
      </c>
      <c r="H49" s="29">
        <f t="shared" si="17"/>
        <v>-114891</v>
      </c>
      <c r="I49" s="29">
        <f t="shared" si="17"/>
        <v>-57550.5</v>
      </c>
      <c r="J49" s="29">
        <f t="shared" si="17"/>
        <v>-72656.5</v>
      </c>
      <c r="K49" s="29">
        <f t="shared" si="17"/>
        <v>-60742.5</v>
      </c>
      <c r="L49" s="29">
        <f t="shared" si="17"/>
        <v>-40796</v>
      </c>
      <c r="M49" s="29">
        <f t="shared" si="17"/>
        <v>-22512</v>
      </c>
      <c r="N49" s="28">
        <f aca="true" t="shared" si="18" ref="N49:N61">SUM(B49:M49)</f>
        <v>-769874</v>
      </c>
      <c r="P49" s="40"/>
    </row>
    <row r="50" spans="1:16" ht="18.75" customHeight="1">
      <c r="A50" s="13" t="s">
        <v>50</v>
      </c>
      <c r="B50" s="20">
        <f>ROUND(-B9*$D$3,2)</f>
        <v>-94031</v>
      </c>
      <c r="C50" s="20">
        <f>ROUND(-C9*$D$3,2)</f>
        <v>-94017</v>
      </c>
      <c r="D50" s="20">
        <f>ROUND(-D9*$D$3,2)</f>
        <v>-62069</v>
      </c>
      <c r="E50" s="20">
        <f>ROUND(-E9*$D$3,2)</f>
        <v>-13212.5</v>
      </c>
      <c r="F50" s="20">
        <f aca="true" t="shared" si="19" ref="F50:M50">ROUND(-F9*$D$3,2)</f>
        <v>-48307</v>
      </c>
      <c r="G50" s="20">
        <f t="shared" si="19"/>
        <v>-89089</v>
      </c>
      <c r="H50" s="20">
        <f t="shared" si="19"/>
        <v>-114891</v>
      </c>
      <c r="I50" s="20">
        <f t="shared" si="19"/>
        <v>-57550.5</v>
      </c>
      <c r="J50" s="20">
        <f t="shared" si="19"/>
        <v>-72656.5</v>
      </c>
      <c r="K50" s="20">
        <f t="shared" si="19"/>
        <v>-60742.5</v>
      </c>
      <c r="L50" s="20">
        <f t="shared" si="19"/>
        <v>-40796</v>
      </c>
      <c r="M50" s="20">
        <f t="shared" si="19"/>
        <v>-22512</v>
      </c>
      <c r="N50" s="54">
        <f t="shared" si="18"/>
        <v>-769874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-38910.56</v>
      </c>
      <c r="C52" s="29">
        <f aca="true" t="shared" si="21" ref="C52:M52">SUM(C53:C59)</f>
        <v>-4439.84</v>
      </c>
      <c r="D52" s="29">
        <f t="shared" si="21"/>
        <v>-7422.72</v>
      </c>
      <c r="E52" s="29">
        <f t="shared" si="21"/>
        <v>-10078.28</v>
      </c>
      <c r="F52" s="29">
        <f t="shared" si="21"/>
        <v>-18969.06</v>
      </c>
      <c r="G52" s="29">
        <f t="shared" si="21"/>
        <v>-14312.4</v>
      </c>
      <c r="H52" s="29">
        <f t="shared" si="21"/>
        <v>-2561.09</v>
      </c>
      <c r="I52" s="29">
        <f t="shared" si="21"/>
        <v>-27096.52</v>
      </c>
      <c r="J52" s="29">
        <f t="shared" si="21"/>
        <v>-46035.71</v>
      </c>
      <c r="K52" s="29">
        <f t="shared" si="21"/>
        <v>-29997.7</v>
      </c>
      <c r="L52" s="29">
        <f t="shared" si="21"/>
        <v>-11633.19</v>
      </c>
      <c r="M52" s="29">
        <f t="shared" si="21"/>
        <v>-899.76</v>
      </c>
      <c r="N52" s="29">
        <f>SUM(N53:N59)</f>
        <v>-212356.83000000002</v>
      </c>
      <c r="P52" s="47"/>
    </row>
    <row r="53" spans="1:15" ht="18.75" customHeight="1">
      <c r="A53" s="13" t="s">
        <v>53</v>
      </c>
      <c r="B53" s="27">
        <v>-37481.04</v>
      </c>
      <c r="C53" s="27">
        <v>-4320</v>
      </c>
      <c r="D53" s="27">
        <v>-7320</v>
      </c>
      <c r="E53" s="27">
        <v>-9432</v>
      </c>
      <c r="F53" s="27">
        <v>-17937.58</v>
      </c>
      <c r="G53" s="27">
        <v>-13221</v>
      </c>
      <c r="H53" s="27">
        <v>-913.29</v>
      </c>
      <c r="I53" s="27">
        <v>-24670.52</v>
      </c>
      <c r="J53" s="27">
        <v>-32861.47</v>
      </c>
      <c r="K53" s="27">
        <v>-25344.86</v>
      </c>
      <c r="L53" s="27">
        <v>-10276.43</v>
      </c>
      <c r="M53" s="27">
        <v>-720</v>
      </c>
      <c r="N53" s="27">
        <f t="shared" si="18"/>
        <v>-184498.19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-13858.64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646429.4626287373</v>
      </c>
      <c r="C63" s="32">
        <f t="shared" si="22"/>
        <v>447192.0381518741</v>
      </c>
      <c r="D63" s="32">
        <f t="shared" si="22"/>
        <v>441150.62935239996</v>
      </c>
      <c r="E63" s="32">
        <f t="shared" si="22"/>
        <v>97374.57674502411</v>
      </c>
      <c r="F63" s="32">
        <f t="shared" si="22"/>
        <v>391762.78349376004</v>
      </c>
      <c r="G63" s="32">
        <f t="shared" si="22"/>
        <v>492256.12666079996</v>
      </c>
      <c r="H63" s="32">
        <f t="shared" si="22"/>
        <v>548991.6908696848</v>
      </c>
      <c r="I63" s="32">
        <f t="shared" si="22"/>
        <v>521154.4411971724</v>
      </c>
      <c r="J63" s="32">
        <f t="shared" si="22"/>
        <v>381963.6945584939</v>
      </c>
      <c r="K63" s="32">
        <f t="shared" si="22"/>
        <v>489168.82457080897</v>
      </c>
      <c r="L63" s="32">
        <f t="shared" si="22"/>
        <v>228705.22534900001</v>
      </c>
      <c r="M63" s="32">
        <f t="shared" si="22"/>
        <v>133629.1713152</v>
      </c>
      <c r="N63" s="32">
        <f>SUM(B63:M63)</f>
        <v>4819778.664892955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646429.47</v>
      </c>
      <c r="C66" s="42">
        <f aca="true" t="shared" si="23" ref="C66:M66">SUM(C67:C80)</f>
        <v>447192.05</v>
      </c>
      <c r="D66" s="42">
        <f t="shared" si="23"/>
        <v>441150.63</v>
      </c>
      <c r="E66" s="42">
        <f t="shared" si="23"/>
        <v>97374.58</v>
      </c>
      <c r="F66" s="42">
        <f t="shared" si="23"/>
        <v>391762.79</v>
      </c>
      <c r="G66" s="42">
        <f t="shared" si="23"/>
        <v>492256.13</v>
      </c>
      <c r="H66" s="42">
        <f t="shared" si="23"/>
        <v>548991.6900000001</v>
      </c>
      <c r="I66" s="42">
        <f t="shared" si="23"/>
        <v>521154.44</v>
      </c>
      <c r="J66" s="42">
        <f t="shared" si="23"/>
        <v>381963.69</v>
      </c>
      <c r="K66" s="42">
        <f t="shared" si="23"/>
        <v>489168.82</v>
      </c>
      <c r="L66" s="42">
        <f t="shared" si="23"/>
        <v>228705.23</v>
      </c>
      <c r="M66" s="42">
        <f t="shared" si="23"/>
        <v>133629.17</v>
      </c>
      <c r="N66" s="32">
        <f>SUM(N67:N80)</f>
        <v>4819778.69</v>
      </c>
      <c r="P66" s="40"/>
    </row>
    <row r="67" spans="1:14" ht="18.75" customHeight="1">
      <c r="A67" s="17" t="s">
        <v>100</v>
      </c>
      <c r="B67" s="42">
        <v>130872.22</v>
      </c>
      <c r="C67" s="42">
        <v>132417.56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263289.78</v>
      </c>
    </row>
    <row r="68" spans="1:14" ht="18.75" customHeight="1">
      <c r="A68" s="17" t="s">
        <v>101</v>
      </c>
      <c r="B68" s="42">
        <v>515557.25</v>
      </c>
      <c r="C68" s="42">
        <v>314774.49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830331.74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441150.63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441150.63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97374.58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97374.58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391762.79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391762.79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492256.13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492256.13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421585.84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421585.84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127405.85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127405.85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521154.44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521154.44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381963.69</v>
      </c>
      <c r="K76" s="41">
        <v>0</v>
      </c>
      <c r="L76" s="41">
        <v>0</v>
      </c>
      <c r="M76" s="41">
        <v>0</v>
      </c>
      <c r="N76" s="32">
        <f t="shared" si="24"/>
        <v>381963.69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489168.82</v>
      </c>
      <c r="L77" s="41">
        <v>0</v>
      </c>
      <c r="M77" s="70"/>
      <c r="N77" s="29">
        <f t="shared" si="24"/>
        <v>489168.82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228705.23</v>
      </c>
      <c r="M78" s="41">
        <v>0</v>
      </c>
      <c r="N78" s="32">
        <f t="shared" si="24"/>
        <v>228705.23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133629.17</v>
      </c>
      <c r="N79" s="29">
        <f t="shared" si="24"/>
        <v>133629.17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1.9743290751281324</v>
      </c>
      <c r="C84" s="52">
        <v>1.9259742657665457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1.708189341648282</v>
      </c>
      <c r="C85" s="52">
        <v>1.6034785467069321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1.5791999937788699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1.9992412615807882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1.84190001766898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1.4606000166862159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1.7175072301425662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1.6347299781449784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1.6561532634733813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1.868886736103334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1.7878917877077745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2.1227144162306235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2.088999946734846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2015-06-11T19:20:47Z</dcterms:modified>
  <cp:category/>
  <cp:version/>
  <cp:contentType/>
  <cp:contentStatus/>
</cp:coreProperties>
</file>