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<sst xmlns="http://schemas.openxmlformats.org/spreadsheetml/2006/main" count="110" uniqueCount="108">
  <si>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</si>
  <si>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</si>
  <si>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</si>
  <si>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</si>
  <si>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</si>
  <si>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</si>
  <si>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</si>
  <si>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</si>
  <si>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</si>
  <si>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</si>
  <si>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</si>
  <si>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</si>
  <si>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</si>
  <si>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</si>
  <si>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</si>
  <si>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</si>
  <si>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</si>
  <si>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</si>
  <si>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</si>
  <si>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</si>
  <si>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</si>
  <si>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</si>
  <si>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</si>
  <si>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</si>
  <si>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</si>
  <si>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</si>
  <si>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</si>
  <si>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</si>
  <si>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</si>
  <si>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</si>
  <si>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</si>
  <si>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</si>
  <si>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</si>
  <si>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</si>
  <si>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</si>
  <si>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</si>
  <si>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</si>
  <si>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</si>
  <si>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</si>
  <si>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</si>
  <si>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</si>
  <si>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</si>
  <si>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</si>
  <si>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</si>
  <si>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</si>
  <si>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</si>
  <si>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</si>
  <si>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</si>
  <si>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</si>
  <si>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</si>
  <si>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</si>
  <si>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</si>
  <si>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</si>
  <si>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</si>
  <si>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</si>
  <si>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</si>
  <si>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</si>
  <si>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</si>
  <si>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</si>
  <si>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</si>
  <si>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</si>
  <si>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</si>
  <si>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</si>
  <si>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</si>
  <si>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</si>
  <si>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</si>
  <si>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</si>
  <si>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</si>
  <si>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</si>
  <si>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</si>
  <si>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</si>
  <si>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</si>
  <si>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</si>
  <si>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</si>
  <si>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</si>
  <si>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</si>
  <si>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</si>
  <si>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</si>
  <si>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</si>
  <si>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</si>
  <si>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</si>
  <si>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</si>
  <si>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</si>
  <si>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</si>
  <si>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</si>
  <si>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</si>
  <si>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</si>
  <si>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</si>
  <si>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</si>
  <si>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</si>
  <si>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</si>
  <si>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</si>
  <si>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</si>
  <si>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</si>
  <si>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</si>
  <si>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</si>
  <si>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</si>
  <si>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</si>
  <si>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</si>
  <si>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</si>
  <si>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</si>
  <si>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</si>
  <si>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</si>
  <si>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</si>
  <si>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</si>
  <si>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</si>
  <si>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</si>
  <si>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04/06/15 - VENCIMENTO 11/06/15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</si>
</sst>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244901</v>
      </c>
      <c r="C7" s="10">
        <f>C8+C20+C24</f>
        <v>170700</v>
      </c>
      <c r="D7" s="10">
        <f>D8+D20+D24</f>
        <v>189846</v>
      </c>
      <c r="E7" s="10">
        <f>E8+E20+E24</f>
        <v>37511</v>
      </c>
      <c r="F7" s="10">
        <f aca="true" t="shared" si="0" ref="F7:M7">F8+F20+F24</f>
        <v>146982</v>
      </c>
      <c r="G7" s="10">
        <f t="shared" si="0"/>
        <v>227978</v>
      </c>
      <c r="H7" s="10">
        <f t="shared" si="0"/>
        <v>206059</v>
      </c>
      <c r="I7" s="10">
        <f t="shared" si="0"/>
        <v>218007</v>
      </c>
      <c r="J7" s="10">
        <f t="shared" si="0"/>
        <v>155213</v>
      </c>
      <c r="K7" s="10">
        <f t="shared" si="0"/>
        <v>204519</v>
      </c>
      <c r="L7" s="10">
        <f t="shared" si="0"/>
        <v>74401</v>
      </c>
      <c r="M7" s="10">
        <f t="shared" si="0"/>
        <v>34818</v>
      </c>
      <c r="N7" s="10">
        <f>+N8+N20+N24</f>
        <v>1910935</v>
      </c>
      <c r="O7"/>
      <c r="P7" s="39"/>
    </row>
    <row r="8" spans="1:15" ht="18.75" customHeight="1">
      <c r="A8" s="11" t="s">
        <v>27</v>
      </c>
      <c r="B8" s="12">
        <f>+B9+B12+B16</f>
        <v>143051</v>
      </c>
      <c r="C8" s="12">
        <f>+C9+C12+C16</f>
        <v>104525</v>
      </c>
      <c r="D8" s="12">
        <f>+D9+D12+D16</f>
        <v>118535</v>
      </c>
      <c r="E8" s="12">
        <f>+E9+E12+E16</f>
        <v>23166</v>
      </c>
      <c r="F8" s="12">
        <f aca="true" t="shared" si="1" ref="F8:M8">+F9+F12+F16</f>
        <v>88970</v>
      </c>
      <c r="G8" s="12">
        <f t="shared" si="1"/>
        <v>141886</v>
      </c>
      <c r="H8" s="12">
        <f t="shared" si="1"/>
        <v>125633</v>
      </c>
      <c r="I8" s="12">
        <f t="shared" si="1"/>
        <v>127014</v>
      </c>
      <c r="J8" s="12">
        <f t="shared" si="1"/>
        <v>94176</v>
      </c>
      <c r="K8" s="12">
        <f t="shared" si="1"/>
        <v>116573</v>
      </c>
      <c r="L8" s="12">
        <f t="shared" si="1"/>
        <v>45485</v>
      </c>
      <c r="M8" s="12">
        <f t="shared" si="1"/>
        <v>22321</v>
      </c>
      <c r="N8" s="12">
        <f>SUM(B8:M8)</f>
        <v>1151335</v>
      </c>
      <c r="O8"/>
    </row>
    <row r="9" spans="1:15" ht="18.75" customHeight="1">
      <c r="A9" s="13" t="s">
        <v>4</v>
      </c>
      <c r="B9" s="14">
        <v>18056</v>
      </c>
      <c r="C9" s="14">
        <v>17461</v>
      </c>
      <c r="D9" s="14">
        <v>12645</v>
      </c>
      <c r="E9" s="14">
        <v>2473</v>
      </c>
      <c r="F9" s="14">
        <v>10121</v>
      </c>
      <c r="G9" s="14">
        <v>17907</v>
      </c>
      <c r="H9" s="14">
        <v>21072</v>
      </c>
      <c r="I9" s="14">
        <v>11188</v>
      </c>
      <c r="J9" s="14">
        <v>13406</v>
      </c>
      <c r="K9" s="14">
        <v>12182</v>
      </c>
      <c r="L9" s="14">
        <v>7046</v>
      </c>
      <c r="M9" s="14">
        <v>3159</v>
      </c>
      <c r="N9" s="12">
        <f aca="true" t="shared" si="2" ref="N9:N19">SUM(B9:M9)</f>
        <v>146716</v>
      </c>
      <c r="O9"/>
    </row>
    <row r="10" spans="1:15" ht="18.75" customHeight="1">
      <c r="A10" s="15" t="s">
        <v>5</v>
      </c>
      <c r="B10" s="14">
        <f>+B9-B11</f>
        <v>18056</v>
      </c>
      <c r="C10" s="14">
        <f>+C9-C11</f>
        <v>17461</v>
      </c>
      <c r="D10" s="14">
        <f>+D9-D11</f>
        <v>12645</v>
      </c>
      <c r="E10" s="14">
        <f>+E9-E11</f>
        <v>2473</v>
      </c>
      <c r="F10" s="14">
        <f aca="true" t="shared" si="3" ref="F10:M10">+F9-F11</f>
        <v>10121</v>
      </c>
      <c r="G10" s="14">
        <f t="shared" si="3"/>
        <v>17907</v>
      </c>
      <c r="H10" s="14">
        <f t="shared" si="3"/>
        <v>21072</v>
      </c>
      <c r="I10" s="14">
        <f t="shared" si="3"/>
        <v>11188</v>
      </c>
      <c r="J10" s="14">
        <f t="shared" si="3"/>
        <v>13406</v>
      </c>
      <c r="K10" s="14">
        <f t="shared" si="3"/>
        <v>12182</v>
      </c>
      <c r="L10" s="14">
        <f t="shared" si="3"/>
        <v>7046</v>
      </c>
      <c r="M10" s="14">
        <f t="shared" si="3"/>
        <v>3159</v>
      </c>
      <c r="N10" s="12">
        <f t="shared" si="2"/>
        <v>146716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100240</v>
      </c>
      <c r="C12" s="14">
        <f>C13+C14+C15</f>
        <v>70717</v>
      </c>
      <c r="D12" s="14">
        <f>D13+D14+D15</f>
        <v>90620</v>
      </c>
      <c r="E12" s="14">
        <f>E13+E14+E15</f>
        <v>17433</v>
      </c>
      <c r="F12" s="14">
        <f aca="true" t="shared" si="4" ref="F12:M12">F13+F14+F15</f>
        <v>65594</v>
      </c>
      <c r="G12" s="14">
        <f t="shared" si="4"/>
        <v>103156</v>
      </c>
      <c r="H12" s="14">
        <f t="shared" si="4"/>
        <v>88436</v>
      </c>
      <c r="I12" s="14">
        <f t="shared" si="4"/>
        <v>96997</v>
      </c>
      <c r="J12" s="14">
        <f t="shared" si="4"/>
        <v>67357</v>
      </c>
      <c r="K12" s="14">
        <f t="shared" si="4"/>
        <v>86730</v>
      </c>
      <c r="L12" s="14">
        <f t="shared" si="4"/>
        <v>33181</v>
      </c>
      <c r="M12" s="14">
        <f t="shared" si="4"/>
        <v>16870</v>
      </c>
      <c r="N12" s="12">
        <f t="shared" si="2"/>
        <v>837331</v>
      </c>
      <c r="O12"/>
    </row>
    <row r="13" spans="1:15" ht="18.75" customHeight="1">
      <c r="A13" s="15" t="s">
        <v>7</v>
      </c>
      <c r="B13" s="14">
        <v>47078</v>
      </c>
      <c r="C13" s="14">
        <v>34178</v>
      </c>
      <c r="D13" s="14">
        <v>42605</v>
      </c>
      <c r="E13" s="14">
        <v>8129</v>
      </c>
      <c r="F13" s="14">
        <v>31627</v>
      </c>
      <c r="G13" s="14">
        <v>50736</v>
      </c>
      <c r="H13" s="14">
        <v>44808</v>
      </c>
      <c r="I13" s="14">
        <v>47083</v>
      </c>
      <c r="J13" s="14">
        <v>30985</v>
      </c>
      <c r="K13" s="14">
        <v>39744</v>
      </c>
      <c r="L13" s="14">
        <v>14756</v>
      </c>
      <c r="M13" s="14">
        <v>7639</v>
      </c>
      <c r="N13" s="12">
        <f t="shared" si="2"/>
        <v>399368</v>
      </c>
      <c r="O13"/>
    </row>
    <row r="14" spans="1:15" ht="18.75" customHeight="1">
      <c r="A14" s="15" t="s">
        <v>8</v>
      </c>
      <c r="B14" s="14">
        <v>50131</v>
      </c>
      <c r="C14" s="14">
        <v>33601</v>
      </c>
      <c r="D14" s="14">
        <v>45251</v>
      </c>
      <c r="E14" s="14">
        <v>8572</v>
      </c>
      <c r="F14" s="14">
        <v>31288</v>
      </c>
      <c r="G14" s="14">
        <v>47784</v>
      </c>
      <c r="H14" s="14">
        <v>40526</v>
      </c>
      <c r="I14" s="14">
        <v>47494</v>
      </c>
      <c r="J14" s="14">
        <v>34212</v>
      </c>
      <c r="K14" s="14">
        <v>44749</v>
      </c>
      <c r="L14" s="14">
        <v>17511</v>
      </c>
      <c r="M14" s="14">
        <v>8840</v>
      </c>
      <c r="N14" s="12">
        <f t="shared" si="2"/>
        <v>409959</v>
      </c>
      <c r="O14"/>
    </row>
    <row r="15" spans="1:15" ht="18.75" customHeight="1">
      <c r="A15" s="15" t="s">
        <v>9</v>
      </c>
      <c r="B15" s="14">
        <v>3031</v>
      </c>
      <c r="C15" s="14">
        <v>2938</v>
      </c>
      <c r="D15" s="14">
        <v>2764</v>
      </c>
      <c r="E15" s="14">
        <v>732</v>
      </c>
      <c r="F15" s="14">
        <v>2679</v>
      </c>
      <c r="G15" s="14">
        <v>4636</v>
      </c>
      <c r="H15" s="14">
        <v>3102</v>
      </c>
      <c r="I15" s="14">
        <v>2420</v>
      </c>
      <c r="J15" s="14">
        <v>2160</v>
      </c>
      <c r="K15" s="14">
        <v>2237</v>
      </c>
      <c r="L15" s="14">
        <v>914</v>
      </c>
      <c r="M15" s="14">
        <v>391</v>
      </c>
      <c r="N15" s="12">
        <f t="shared" si="2"/>
        <v>28004</v>
      </c>
      <c r="O15"/>
    </row>
    <row r="16" spans="1:14" ht="18.75" customHeight="1">
      <c r="A16" s="16" t="s">
        <v>26</v>
      </c>
      <c r="B16" s="14">
        <f>B17+B18+B19</f>
        <v>24755</v>
      </c>
      <c r="C16" s="14">
        <f>C17+C18+C19</f>
        <v>16347</v>
      </c>
      <c r="D16" s="14">
        <f>D17+D18+D19</f>
        <v>15270</v>
      </c>
      <c r="E16" s="14">
        <f>E17+E18+E19</f>
        <v>3260</v>
      </c>
      <c r="F16" s="14">
        <f aca="true" t="shared" si="5" ref="F16:M16">F17+F18+F19</f>
        <v>13255</v>
      </c>
      <c r="G16" s="14">
        <f t="shared" si="5"/>
        <v>20823</v>
      </c>
      <c r="H16" s="14">
        <f t="shared" si="5"/>
        <v>16125</v>
      </c>
      <c r="I16" s="14">
        <f t="shared" si="5"/>
        <v>18829</v>
      </c>
      <c r="J16" s="14">
        <f t="shared" si="5"/>
        <v>13413</v>
      </c>
      <c r="K16" s="14">
        <f t="shared" si="5"/>
        <v>17661</v>
      </c>
      <c r="L16" s="14">
        <f t="shared" si="5"/>
        <v>5258</v>
      </c>
      <c r="M16" s="14">
        <f t="shared" si="5"/>
        <v>2292</v>
      </c>
      <c r="N16" s="12">
        <f t="shared" si="2"/>
        <v>167288</v>
      </c>
    </row>
    <row r="17" spans="1:15" ht="18.75" customHeight="1">
      <c r="A17" s="15" t="s">
        <v>23</v>
      </c>
      <c r="B17" s="14">
        <v>4160</v>
      </c>
      <c r="C17" s="14">
        <v>2937</v>
      </c>
      <c r="D17" s="14">
        <v>2853</v>
      </c>
      <c r="E17" s="14">
        <v>664</v>
      </c>
      <c r="F17" s="14">
        <v>2591</v>
      </c>
      <c r="G17" s="14">
        <v>4256</v>
      </c>
      <c r="H17" s="14">
        <v>3571</v>
      </c>
      <c r="I17" s="14">
        <v>3932</v>
      </c>
      <c r="J17" s="14">
        <v>2699</v>
      </c>
      <c r="K17" s="14">
        <v>3727</v>
      </c>
      <c r="L17" s="14">
        <v>1129</v>
      </c>
      <c r="M17" s="14">
        <v>474</v>
      </c>
      <c r="N17" s="12">
        <f t="shared" si="2"/>
        <v>32993</v>
      </c>
      <c r="O17"/>
    </row>
    <row r="18" spans="1:15" ht="18.75" customHeight="1">
      <c r="A18" s="15" t="s">
        <v>24</v>
      </c>
      <c r="B18" s="14">
        <v>1007</v>
      </c>
      <c r="C18" s="14">
        <v>587</v>
      </c>
      <c r="D18" s="14">
        <v>792</v>
      </c>
      <c r="E18" s="14">
        <v>145</v>
      </c>
      <c r="F18" s="14">
        <v>676</v>
      </c>
      <c r="G18" s="14">
        <v>859</v>
      </c>
      <c r="H18" s="14">
        <v>816</v>
      </c>
      <c r="I18" s="14">
        <v>805</v>
      </c>
      <c r="J18" s="14">
        <v>658</v>
      </c>
      <c r="K18" s="14">
        <v>1300</v>
      </c>
      <c r="L18" s="14">
        <v>287</v>
      </c>
      <c r="M18" s="14">
        <v>139</v>
      </c>
      <c r="N18" s="12">
        <f t="shared" si="2"/>
        <v>8071</v>
      </c>
      <c r="O18"/>
    </row>
    <row r="19" spans="1:15" ht="18.75" customHeight="1">
      <c r="A19" s="15" t="s">
        <v>25</v>
      </c>
      <c r="B19" s="14">
        <v>19588</v>
      </c>
      <c r="C19" s="14">
        <v>12823</v>
      </c>
      <c r="D19" s="14">
        <v>11625</v>
      </c>
      <c r="E19" s="14">
        <v>2451</v>
      </c>
      <c r="F19" s="14">
        <v>9988</v>
      </c>
      <c r="G19" s="14">
        <v>15708</v>
      </c>
      <c r="H19" s="14">
        <v>11738</v>
      </c>
      <c r="I19" s="14">
        <v>14092</v>
      </c>
      <c r="J19" s="14">
        <v>10056</v>
      </c>
      <c r="K19" s="14">
        <v>12634</v>
      </c>
      <c r="L19" s="14">
        <v>3842</v>
      </c>
      <c r="M19" s="14">
        <v>1679</v>
      </c>
      <c r="N19" s="12">
        <f t="shared" si="2"/>
        <v>126224</v>
      </c>
      <c r="O19"/>
    </row>
    <row r="20" spans="1:15" ht="18.75" customHeight="1">
      <c r="A20" s="17" t="s">
        <v>10</v>
      </c>
      <c r="B20" s="18">
        <f>B21+B22+B23</f>
        <v>70672</v>
      </c>
      <c r="C20" s="18">
        <f>C21+C22+C23</f>
        <v>41310</v>
      </c>
      <c r="D20" s="18">
        <f>D21+D22+D23</f>
        <v>46998</v>
      </c>
      <c r="E20" s="18">
        <f>E21+E22+E23</f>
        <v>8677</v>
      </c>
      <c r="F20" s="18">
        <f aca="true" t="shared" si="6" ref="F20:M20">F21+F22+F23</f>
        <v>34936</v>
      </c>
      <c r="G20" s="18">
        <f t="shared" si="6"/>
        <v>51633</v>
      </c>
      <c r="H20" s="18">
        <f t="shared" si="6"/>
        <v>50777</v>
      </c>
      <c r="I20" s="18">
        <f t="shared" si="6"/>
        <v>66504</v>
      </c>
      <c r="J20" s="18">
        <f t="shared" si="6"/>
        <v>41185</v>
      </c>
      <c r="K20" s="18">
        <f t="shared" si="6"/>
        <v>68921</v>
      </c>
      <c r="L20" s="18">
        <f t="shared" si="6"/>
        <v>22551</v>
      </c>
      <c r="M20" s="18">
        <f t="shared" si="6"/>
        <v>10393</v>
      </c>
      <c r="N20" s="12">
        <f aca="true" t="shared" si="7" ref="N20:N26">SUM(B20:M20)</f>
        <v>514557</v>
      </c>
      <c r="O20"/>
    </row>
    <row r="21" spans="1:15" ht="18.75" customHeight="1">
      <c r="A21" s="13" t="s">
        <v>11</v>
      </c>
      <c r="B21" s="14">
        <v>36490</v>
      </c>
      <c r="C21" s="14">
        <v>23461</v>
      </c>
      <c r="D21" s="14">
        <v>24377</v>
      </c>
      <c r="E21" s="14">
        <v>4722</v>
      </c>
      <c r="F21" s="14">
        <v>18367</v>
      </c>
      <c r="G21" s="14">
        <v>27138</v>
      </c>
      <c r="H21" s="14">
        <v>28498</v>
      </c>
      <c r="I21" s="14">
        <v>36266</v>
      </c>
      <c r="J21" s="14">
        <v>22580</v>
      </c>
      <c r="K21" s="14">
        <v>35674</v>
      </c>
      <c r="L21" s="14">
        <v>12099</v>
      </c>
      <c r="M21" s="14">
        <v>5446</v>
      </c>
      <c r="N21" s="12">
        <f t="shared" si="7"/>
        <v>275118</v>
      </c>
      <c r="O21"/>
    </row>
    <row r="22" spans="1:15" ht="18.75" customHeight="1">
      <c r="A22" s="13" t="s">
        <v>12</v>
      </c>
      <c r="B22" s="14">
        <v>32577</v>
      </c>
      <c r="C22" s="14">
        <v>16618</v>
      </c>
      <c r="D22" s="14">
        <v>21512</v>
      </c>
      <c r="E22" s="14">
        <v>3709</v>
      </c>
      <c r="F22" s="14">
        <v>15455</v>
      </c>
      <c r="G22" s="14">
        <v>22710</v>
      </c>
      <c r="H22" s="14">
        <v>20947</v>
      </c>
      <c r="I22" s="14">
        <v>28918</v>
      </c>
      <c r="J22" s="14">
        <v>17638</v>
      </c>
      <c r="K22" s="14">
        <v>31922</v>
      </c>
      <c r="L22" s="14">
        <v>9986</v>
      </c>
      <c r="M22" s="14">
        <v>4752</v>
      </c>
      <c r="N22" s="12">
        <f t="shared" si="7"/>
        <v>226744</v>
      </c>
      <c r="O22"/>
    </row>
    <row r="23" spans="1:15" ht="18.75" customHeight="1">
      <c r="A23" s="13" t="s">
        <v>13</v>
      </c>
      <c r="B23" s="14">
        <v>1605</v>
      </c>
      <c r="C23" s="14">
        <v>1231</v>
      </c>
      <c r="D23" s="14">
        <v>1109</v>
      </c>
      <c r="E23" s="14">
        <v>246</v>
      </c>
      <c r="F23" s="14">
        <v>1114</v>
      </c>
      <c r="G23" s="14">
        <v>1785</v>
      </c>
      <c r="H23" s="14">
        <v>1332</v>
      </c>
      <c r="I23" s="14">
        <v>1320</v>
      </c>
      <c r="J23" s="14">
        <v>967</v>
      </c>
      <c r="K23" s="14">
        <v>1325</v>
      </c>
      <c r="L23" s="14">
        <v>466</v>
      </c>
      <c r="M23" s="14">
        <v>195</v>
      </c>
      <c r="N23" s="12">
        <f t="shared" si="7"/>
        <v>12695</v>
      </c>
      <c r="O23"/>
    </row>
    <row r="24" spans="1:15" ht="18.75" customHeight="1">
      <c r="A24" s="17" t="s">
        <v>14</v>
      </c>
      <c r="B24" s="14">
        <f>B25+B26</f>
        <v>31178</v>
      </c>
      <c r="C24" s="14">
        <f>C25+C26</f>
        <v>24865</v>
      </c>
      <c r="D24" s="14">
        <f>D25+D26</f>
        <v>24313</v>
      </c>
      <c r="E24" s="14">
        <f>E25+E26</f>
        <v>5668</v>
      </c>
      <c r="F24" s="14">
        <f aca="true" t="shared" si="8" ref="F24:M24">F25+F26</f>
        <v>23076</v>
      </c>
      <c r="G24" s="14">
        <f t="shared" si="8"/>
        <v>34459</v>
      </c>
      <c r="H24" s="14">
        <f t="shared" si="8"/>
        <v>29649</v>
      </c>
      <c r="I24" s="14">
        <f t="shared" si="8"/>
        <v>24489</v>
      </c>
      <c r="J24" s="14">
        <f t="shared" si="8"/>
        <v>19852</v>
      </c>
      <c r="K24" s="14">
        <f t="shared" si="8"/>
        <v>19025</v>
      </c>
      <c r="L24" s="14">
        <f t="shared" si="8"/>
        <v>6365</v>
      </c>
      <c r="M24" s="14">
        <f t="shared" si="8"/>
        <v>2104</v>
      </c>
      <c r="N24" s="12">
        <f t="shared" si="7"/>
        <v>245043</v>
      </c>
      <c r="O24"/>
    </row>
    <row r="25" spans="1:15" ht="18.75" customHeight="1">
      <c r="A25" s="13" t="s">
        <v>15</v>
      </c>
      <c r="B25" s="14">
        <v>19954</v>
      </c>
      <c r="C25" s="14">
        <v>15914</v>
      </c>
      <c r="D25" s="14">
        <v>15560</v>
      </c>
      <c r="E25" s="14">
        <v>3628</v>
      </c>
      <c r="F25" s="14">
        <v>14769</v>
      </c>
      <c r="G25" s="14">
        <v>22054</v>
      </c>
      <c r="H25" s="14">
        <v>18975</v>
      </c>
      <c r="I25" s="14">
        <v>15673</v>
      </c>
      <c r="J25" s="14">
        <v>12705</v>
      </c>
      <c r="K25" s="14">
        <v>12176</v>
      </c>
      <c r="L25" s="14">
        <v>4074</v>
      </c>
      <c r="M25" s="14">
        <v>1347</v>
      </c>
      <c r="N25" s="12">
        <f t="shared" si="7"/>
        <v>156829</v>
      </c>
      <c r="O25"/>
    </row>
    <row r="26" spans="1:15" ht="18.75" customHeight="1">
      <c r="A26" s="13" t="s">
        <v>16</v>
      </c>
      <c r="B26" s="14">
        <v>11224</v>
      </c>
      <c r="C26" s="14">
        <v>8951</v>
      </c>
      <c r="D26" s="14">
        <v>8753</v>
      </c>
      <c r="E26" s="14">
        <v>2040</v>
      </c>
      <c r="F26" s="14">
        <v>8307</v>
      </c>
      <c r="G26" s="14">
        <v>12405</v>
      </c>
      <c r="H26" s="14">
        <v>10674</v>
      </c>
      <c r="I26" s="14">
        <v>8816</v>
      </c>
      <c r="J26" s="14">
        <v>7147</v>
      </c>
      <c r="K26" s="14">
        <v>6849</v>
      </c>
      <c r="L26" s="14">
        <v>2291</v>
      </c>
      <c r="M26" s="14">
        <v>757</v>
      </c>
      <c r="N26" s="12">
        <f t="shared" si="7"/>
        <v>88214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0.9948503317667139</v>
      </c>
      <c r="C32" s="23">
        <f aca="true" t="shared" si="9" ref="C32:M32">(((+C$8+C$20)*C$29)+(C$24*C$30))/C$7</f>
        <v>0.9917699326303456</v>
      </c>
      <c r="D32" s="23">
        <f t="shared" si="9"/>
        <v>1</v>
      </c>
      <c r="E32" s="23">
        <f t="shared" si="9"/>
        <v>0.9907223161206046</v>
      </c>
      <c r="F32" s="23">
        <f t="shared" si="9"/>
        <v>1</v>
      </c>
      <c r="G32" s="23">
        <f t="shared" si="9"/>
        <v>1</v>
      </c>
      <c r="H32" s="23">
        <f t="shared" si="9"/>
        <v>0.9956834207678383</v>
      </c>
      <c r="I32" s="23">
        <f t="shared" si="9"/>
        <v>0.9955292160343475</v>
      </c>
      <c r="J32" s="23">
        <f t="shared" si="9"/>
        <v>0.9974931275086494</v>
      </c>
      <c r="K32" s="23">
        <f t="shared" si="9"/>
        <v>0.9981953510431794</v>
      </c>
      <c r="L32" s="23">
        <f t="shared" si="9"/>
        <v>0.9975874921036008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1.7548165002033067</v>
      </c>
      <c r="C35" s="26">
        <f>C32*C34</f>
        <v>1.690273496181898</v>
      </c>
      <c r="D35" s="26">
        <f>D32*D34</f>
        <v>1.5792</v>
      </c>
      <c r="E35" s="26">
        <f>E32*E34</f>
        <v>2.0014572230268453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1.6969432540146268</v>
      </c>
      <c r="I35" s="26">
        <f t="shared" si="10"/>
        <v>1.656261956716344</v>
      </c>
      <c r="J35" s="26">
        <f t="shared" si="10"/>
        <v>1.8690028730129562</v>
      </c>
      <c r="K35" s="26">
        <f t="shared" si="10"/>
        <v>1.788266971393856</v>
      </c>
      <c r="L35" s="26">
        <f t="shared" si="10"/>
        <v>2.1226666656980417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-0.0036084377</v>
      </c>
      <c r="C36" s="26">
        <v>-0.0055538957</v>
      </c>
      <c r="D36" s="26">
        <v>-0.00518616</v>
      </c>
      <c r="E36" s="26">
        <v>-0.0007331183</v>
      </c>
      <c r="F36" s="26">
        <v>-0.00317151</v>
      </c>
      <c r="G36" s="26">
        <v>-0.0029336</v>
      </c>
      <c r="H36" s="26">
        <v>-0.0024570147</v>
      </c>
      <c r="I36" s="26">
        <v>-0.0015057773</v>
      </c>
      <c r="J36" s="26">
        <v>-0.0004203256</v>
      </c>
      <c r="K36" s="26">
        <v>-0.0012291279</v>
      </c>
      <c r="L36" s="26">
        <v>0</v>
      </c>
      <c r="M36" s="26">
        <v>-0.0055488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2037.2800000000002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81.32000000000001</v>
      </c>
      <c r="F38" s="65">
        <f t="shared" si="11"/>
        <v>1151.3200000000002</v>
      </c>
      <c r="G38" s="65">
        <f t="shared" si="11"/>
        <v>1626.4</v>
      </c>
      <c r="H38" s="65">
        <f t="shared" si="11"/>
        <v>1361.0400000000002</v>
      </c>
      <c r="I38" s="65">
        <f t="shared" si="11"/>
        <v>723.32</v>
      </c>
      <c r="J38" s="65">
        <f t="shared" si="11"/>
        <v>149.8</v>
      </c>
      <c r="K38" s="65">
        <f t="shared" si="11"/>
        <v>547.84</v>
      </c>
      <c r="L38" s="65">
        <f t="shared" si="11"/>
        <v>0</v>
      </c>
      <c r="M38" s="65">
        <f t="shared" si="11"/>
        <v>582.08</v>
      </c>
      <c r="N38" s="28">
        <f>SUM(B38:M38)</f>
        <v>12912.76</v>
      </c>
    </row>
    <row r="39" spans="1:15" ht="18.75" customHeight="1">
      <c r="A39" s="61" t="s">
        <v>46</v>
      </c>
      <c r="B39" s="67">
        <v>476</v>
      </c>
      <c r="C39" s="67">
        <v>583</v>
      </c>
      <c r="D39" s="67">
        <v>504</v>
      </c>
      <c r="E39" s="67">
        <v>19</v>
      </c>
      <c r="F39" s="67">
        <v>269</v>
      </c>
      <c r="G39" s="67">
        <v>380</v>
      </c>
      <c r="H39" s="67">
        <v>318</v>
      </c>
      <c r="I39" s="67">
        <v>169</v>
      </c>
      <c r="J39" s="67">
        <v>35</v>
      </c>
      <c r="K39" s="67">
        <v>128</v>
      </c>
      <c r="L39" s="67">
        <v>0</v>
      </c>
      <c r="M39" s="67">
        <v>136</v>
      </c>
      <c r="N39" s="12">
        <f>SUM(B39:M39)</f>
        <v>3017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430909.88571512233</v>
      </c>
      <c r="C42" s="69">
        <f aca="true" t="shared" si="12" ref="C42:M42">C43+C44+C45+C46</f>
        <v>290076.87580225995</v>
      </c>
      <c r="D42" s="69">
        <f t="shared" si="12"/>
        <v>303440.74146864</v>
      </c>
      <c r="E42" s="69">
        <f t="shared" si="12"/>
        <v>75130.4818924087</v>
      </c>
      <c r="F42" s="69">
        <f t="shared" si="12"/>
        <v>271411.31091718003</v>
      </c>
      <c r="G42" s="69">
        <f t="shared" si="12"/>
        <v>333942.2705392</v>
      </c>
      <c r="H42" s="69">
        <f t="shared" si="12"/>
        <v>350525.1799869326</v>
      </c>
      <c r="I42" s="69">
        <f t="shared" si="12"/>
        <v>361471.75040601887</v>
      </c>
      <c r="J42" s="69">
        <f t="shared" si="12"/>
        <v>290178.10293160717</v>
      </c>
      <c r="K42" s="69">
        <f t="shared" si="12"/>
        <v>366031.03271351993</v>
      </c>
      <c r="L42" s="69">
        <f t="shared" si="12"/>
        <v>157928.5225946</v>
      </c>
      <c r="M42" s="69">
        <f t="shared" si="12"/>
        <v>73123.6838816</v>
      </c>
      <c r="N42" s="69">
        <f>N43+N44+N45+N46</f>
        <v>3304169.8388490905</v>
      </c>
    </row>
    <row r="43" spans="1:14" ht="18.75" customHeight="1">
      <c r="A43" s="66" t="s">
        <v>94</v>
      </c>
      <c r="B43" s="63">
        <f aca="true" t="shared" si="13" ref="B43:H43">B35*B7</f>
        <v>429756.31571629003</v>
      </c>
      <c r="C43" s="63">
        <f t="shared" si="13"/>
        <v>288529.68579824996</v>
      </c>
      <c r="D43" s="63">
        <f t="shared" si="13"/>
        <v>299804.80319999997</v>
      </c>
      <c r="E43" s="63">
        <f t="shared" si="13"/>
        <v>75076.66189296</v>
      </c>
      <c r="F43" s="63">
        <f t="shared" si="13"/>
        <v>270726.1458</v>
      </c>
      <c r="G43" s="63">
        <f t="shared" si="13"/>
        <v>332984.66679999995</v>
      </c>
      <c r="H43" s="63">
        <f t="shared" si="13"/>
        <v>349670.42997899995</v>
      </c>
      <c r="I43" s="63">
        <f>I35*I7</f>
        <v>361076.70039785997</v>
      </c>
      <c r="J43" s="63">
        <f>J35*J7</f>
        <v>290093.54292896</v>
      </c>
      <c r="K43" s="63">
        <f>K35*K7</f>
        <v>365734.5727225</v>
      </c>
      <c r="L43" s="63">
        <f>L35*L7</f>
        <v>157928.5225946</v>
      </c>
      <c r="M43" s="63">
        <f>M35*M7</f>
        <v>72734.802</v>
      </c>
      <c r="N43" s="65">
        <f>SUM(B43:M43)</f>
        <v>3294116.8498304207</v>
      </c>
    </row>
    <row r="44" spans="1:14" ht="18.75" customHeight="1">
      <c r="A44" s="66" t="s">
        <v>95</v>
      </c>
      <c r="B44" s="63">
        <f aca="true" t="shared" si="14" ref="B44:M44">B36*B7</f>
        <v>-883.7100011677</v>
      </c>
      <c r="C44" s="63">
        <f t="shared" si="14"/>
        <v>-948.0499959900001</v>
      </c>
      <c r="D44" s="63">
        <f t="shared" si="14"/>
        <v>-984.5717313600001</v>
      </c>
      <c r="E44" s="63">
        <f t="shared" si="14"/>
        <v>-27.5000005513</v>
      </c>
      <c r="F44" s="63">
        <f t="shared" si="14"/>
        <v>-466.15488282</v>
      </c>
      <c r="G44" s="63">
        <f t="shared" si="14"/>
        <v>-668.7962608</v>
      </c>
      <c r="H44" s="63">
        <f t="shared" si="14"/>
        <v>-506.2899920673</v>
      </c>
      <c r="I44" s="63">
        <f t="shared" si="14"/>
        <v>-328.26999184109997</v>
      </c>
      <c r="J44" s="63">
        <f t="shared" si="14"/>
        <v>-65.2399973528</v>
      </c>
      <c r="K44" s="63">
        <f t="shared" si="14"/>
        <v>-251.38000898010003</v>
      </c>
      <c r="L44" s="63">
        <f t="shared" si="14"/>
        <v>0</v>
      </c>
      <c r="M44" s="63">
        <f t="shared" si="14"/>
        <v>-193.19811840000003</v>
      </c>
      <c r="N44" s="28">
        <f>SUM(B44:M44)</f>
        <v>-5323.160981330299</v>
      </c>
    </row>
    <row r="45" spans="1:14" ht="18.75" customHeight="1">
      <c r="A45" s="66" t="s">
        <v>48</v>
      </c>
      <c r="B45" s="63">
        <f aca="true" t="shared" si="15" ref="B45:M45">B38</f>
        <v>2037.2800000000002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81.32000000000001</v>
      </c>
      <c r="F45" s="63">
        <f t="shared" si="15"/>
        <v>1151.3200000000002</v>
      </c>
      <c r="G45" s="63">
        <f t="shared" si="15"/>
        <v>1626.4</v>
      </c>
      <c r="H45" s="63">
        <f t="shared" si="15"/>
        <v>1361.0400000000002</v>
      </c>
      <c r="I45" s="63">
        <f t="shared" si="15"/>
        <v>723.32</v>
      </c>
      <c r="J45" s="63">
        <f t="shared" si="15"/>
        <v>149.8</v>
      </c>
      <c r="K45" s="63">
        <f t="shared" si="15"/>
        <v>547.84</v>
      </c>
      <c r="L45" s="63">
        <f t="shared" si="15"/>
        <v>0</v>
      </c>
      <c r="M45" s="63">
        <f t="shared" si="15"/>
        <v>582.08</v>
      </c>
      <c r="N45" s="65">
        <f>SUM(B45:M45)</f>
        <v>12912.76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2463.39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2463.39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-64625.52</v>
      </c>
      <c r="C48" s="28">
        <f aca="true" t="shared" si="16" ref="C48:M48">+C49+C52+C60+C61</f>
        <v>-61233.34</v>
      </c>
      <c r="D48" s="28">
        <f t="shared" si="16"/>
        <v>-44360.22</v>
      </c>
      <c r="E48" s="28">
        <f t="shared" si="16"/>
        <v>-9301.78</v>
      </c>
      <c r="F48" s="28">
        <f t="shared" si="16"/>
        <v>-36454.98</v>
      </c>
      <c r="G48" s="28">
        <f t="shared" si="16"/>
        <v>-63765.9</v>
      </c>
      <c r="H48" s="28">
        <f t="shared" si="16"/>
        <v>-75399.8</v>
      </c>
      <c r="I48" s="28">
        <f t="shared" si="16"/>
        <v>-41584</v>
      </c>
      <c r="J48" s="28">
        <f t="shared" si="16"/>
        <v>-60095.24</v>
      </c>
      <c r="K48" s="28">
        <f t="shared" si="16"/>
        <v>-47289.84</v>
      </c>
      <c r="L48" s="28">
        <f t="shared" si="16"/>
        <v>-26017.76</v>
      </c>
      <c r="M48" s="28">
        <f t="shared" si="16"/>
        <v>-11236.26</v>
      </c>
      <c r="N48" s="28">
        <f>+N49+N52+N60+N61</f>
        <v>-541364.64</v>
      </c>
      <c r="P48" s="40"/>
    </row>
    <row r="49" spans="1:16" ht="18.75" customHeight="1">
      <c r="A49" s="17" t="s">
        <v>49</v>
      </c>
      <c r="B49" s="29">
        <f>B50+B51</f>
        <v>-63196</v>
      </c>
      <c r="C49" s="29">
        <f>C50+C51</f>
        <v>-61113.5</v>
      </c>
      <c r="D49" s="29">
        <f>D50+D51</f>
        <v>-44257.5</v>
      </c>
      <c r="E49" s="29">
        <f>E50+E51</f>
        <v>-8655.5</v>
      </c>
      <c r="F49" s="29">
        <f aca="true" t="shared" si="17" ref="F49:M49">F50+F51</f>
        <v>-35423.5</v>
      </c>
      <c r="G49" s="29">
        <f t="shared" si="17"/>
        <v>-62674.5</v>
      </c>
      <c r="H49" s="29">
        <f t="shared" si="17"/>
        <v>-73752</v>
      </c>
      <c r="I49" s="29">
        <f t="shared" si="17"/>
        <v>-39158</v>
      </c>
      <c r="J49" s="29">
        <f t="shared" si="17"/>
        <v>-46921</v>
      </c>
      <c r="K49" s="29">
        <f t="shared" si="17"/>
        <v>-42637</v>
      </c>
      <c r="L49" s="29">
        <f t="shared" si="17"/>
        <v>-24661</v>
      </c>
      <c r="M49" s="29">
        <f t="shared" si="17"/>
        <v>-11056.5</v>
      </c>
      <c r="N49" s="28">
        <f aca="true" t="shared" si="18" ref="N49:N61">SUM(B49:M49)</f>
        <v>-513506</v>
      </c>
      <c r="P49" s="40"/>
    </row>
    <row r="50" spans="1:16" ht="18.75" customHeight="1">
      <c r="A50" s="13" t="s">
        <v>50</v>
      </c>
      <c r="B50" s="20">
        <f>ROUND(-B9*$D$3,2)</f>
        <v>-63196</v>
      </c>
      <c r="C50" s="20">
        <f>ROUND(-C9*$D$3,2)</f>
        <v>-61113.5</v>
      </c>
      <c r="D50" s="20">
        <f>ROUND(-D9*$D$3,2)</f>
        <v>-44257.5</v>
      </c>
      <c r="E50" s="20">
        <f>ROUND(-E9*$D$3,2)</f>
        <v>-8655.5</v>
      </c>
      <c r="F50" s="20">
        <f aca="true" t="shared" si="19" ref="F50:M50">ROUND(-F9*$D$3,2)</f>
        <v>-35423.5</v>
      </c>
      <c r="G50" s="20">
        <f t="shared" si="19"/>
        <v>-62674.5</v>
      </c>
      <c r="H50" s="20">
        <f t="shared" si="19"/>
        <v>-73752</v>
      </c>
      <c r="I50" s="20">
        <f t="shared" si="19"/>
        <v>-39158</v>
      </c>
      <c r="J50" s="20">
        <f t="shared" si="19"/>
        <v>-46921</v>
      </c>
      <c r="K50" s="20">
        <f t="shared" si="19"/>
        <v>-42637</v>
      </c>
      <c r="L50" s="20">
        <f t="shared" si="19"/>
        <v>-24661</v>
      </c>
      <c r="M50" s="20">
        <f t="shared" si="19"/>
        <v>-11056.5</v>
      </c>
      <c r="N50" s="54">
        <f t="shared" si="18"/>
        <v>-513506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-1429.52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-646.28</v>
      </c>
      <c r="F52" s="29">
        <f t="shared" si="21"/>
        <v>-1031.48</v>
      </c>
      <c r="G52" s="29">
        <f t="shared" si="21"/>
        <v>-1091.4</v>
      </c>
      <c r="H52" s="29">
        <f t="shared" si="21"/>
        <v>-1647.8</v>
      </c>
      <c r="I52" s="29">
        <f t="shared" si="21"/>
        <v>-2426</v>
      </c>
      <c r="J52" s="29">
        <f t="shared" si="21"/>
        <v>-13174.24</v>
      </c>
      <c r="K52" s="29">
        <f t="shared" si="21"/>
        <v>-4652.84</v>
      </c>
      <c r="L52" s="29">
        <f t="shared" si="21"/>
        <v>-1356.76</v>
      </c>
      <c r="M52" s="29">
        <f t="shared" si="21"/>
        <v>-179.76</v>
      </c>
      <c r="N52" s="29">
        <f>SUM(N53:N59)</f>
        <v>-27858.64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-1429.52</v>
      </c>
      <c r="C59" s="27">
        <v>-119.84</v>
      </c>
      <c r="D59" s="27">
        <v>-102.72</v>
      </c>
      <c r="E59" s="27">
        <v>-646.28</v>
      </c>
      <c r="F59" s="27">
        <v>-1031.48</v>
      </c>
      <c r="G59" s="27">
        <v>-1091.4</v>
      </c>
      <c r="H59" s="27">
        <v>-1647.8</v>
      </c>
      <c r="I59" s="27">
        <v>-1926</v>
      </c>
      <c r="J59" s="27">
        <v>-2174.24</v>
      </c>
      <c r="K59" s="27">
        <v>-2152.84</v>
      </c>
      <c r="L59" s="27">
        <v>-1356.76</v>
      </c>
      <c r="M59" s="27">
        <v>-179.76</v>
      </c>
      <c r="N59" s="27">
        <f t="shared" si="18"/>
        <v>-13858.64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366284.3657151223</v>
      </c>
      <c r="C63" s="32">
        <f t="shared" si="22"/>
        <v>228843.53580225995</v>
      </c>
      <c r="D63" s="32">
        <f t="shared" si="22"/>
        <v>259080.52146863998</v>
      </c>
      <c r="E63" s="32">
        <f t="shared" si="22"/>
        <v>65828.7018924087</v>
      </c>
      <c r="F63" s="32">
        <f t="shared" si="22"/>
        <v>234956.33091718002</v>
      </c>
      <c r="G63" s="32">
        <f t="shared" si="22"/>
        <v>270176.37053919997</v>
      </c>
      <c r="H63" s="32">
        <f t="shared" si="22"/>
        <v>275125.3799869326</v>
      </c>
      <c r="I63" s="32">
        <f t="shared" si="22"/>
        <v>319887.75040601887</v>
      </c>
      <c r="J63" s="32">
        <f t="shared" si="22"/>
        <v>230082.86293160717</v>
      </c>
      <c r="K63" s="32">
        <f t="shared" si="22"/>
        <v>318741.1927135199</v>
      </c>
      <c r="L63" s="32">
        <f t="shared" si="22"/>
        <v>131910.7625946</v>
      </c>
      <c r="M63" s="32">
        <f t="shared" si="22"/>
        <v>61887.42388159999</v>
      </c>
      <c r="N63" s="32">
        <f>SUM(B63:M63)</f>
        <v>2762805.19884909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366284.36000000004</v>
      </c>
      <c r="C66" s="42">
        <f aca="true" t="shared" si="23" ref="C66:M66">SUM(C67:C80)</f>
        <v>228843.53000000003</v>
      </c>
      <c r="D66" s="42">
        <f t="shared" si="23"/>
        <v>259080.52</v>
      </c>
      <c r="E66" s="42">
        <f t="shared" si="23"/>
        <v>65828.7</v>
      </c>
      <c r="F66" s="42">
        <f t="shared" si="23"/>
        <v>234956.34</v>
      </c>
      <c r="G66" s="42">
        <f t="shared" si="23"/>
        <v>270176.36</v>
      </c>
      <c r="H66" s="42">
        <f t="shared" si="23"/>
        <v>275125.38</v>
      </c>
      <c r="I66" s="42">
        <f t="shared" si="23"/>
        <v>319887.75</v>
      </c>
      <c r="J66" s="42">
        <f t="shared" si="23"/>
        <v>230082.86</v>
      </c>
      <c r="K66" s="42">
        <f t="shared" si="23"/>
        <v>318741.19</v>
      </c>
      <c r="L66" s="42">
        <f t="shared" si="23"/>
        <v>131910.76</v>
      </c>
      <c r="M66" s="42">
        <f t="shared" si="23"/>
        <v>61887.42</v>
      </c>
      <c r="N66" s="32">
        <f>SUM(N67:N80)</f>
        <v>2762805.17</v>
      </c>
      <c r="P66" s="40"/>
    </row>
    <row r="67" spans="1:14" ht="18.75" customHeight="1">
      <c r="A67" s="17" t="s">
        <v>100</v>
      </c>
      <c r="B67" s="42">
        <v>74291.02</v>
      </c>
      <c r="C67" s="42">
        <v>66629.39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140920.41</v>
      </c>
    </row>
    <row r="68" spans="1:14" ht="18.75" customHeight="1">
      <c r="A68" s="17" t="s">
        <v>101</v>
      </c>
      <c r="B68" s="42">
        <v>291993.34</v>
      </c>
      <c r="C68" s="42">
        <v>162214.14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454207.48000000004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259080.52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259080.52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65828.7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65828.7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234956.34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234956.34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270176.36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270176.36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216138.69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216138.69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58986.69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58986.69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319887.75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319887.75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230082.86</v>
      </c>
      <c r="K76" s="41">
        <v>0</v>
      </c>
      <c r="L76" s="41">
        <v>0</v>
      </c>
      <c r="M76" s="41">
        <v>0</v>
      </c>
      <c r="N76" s="32">
        <f t="shared" si="24"/>
        <v>230082.86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318741.19</v>
      </c>
      <c r="L77" s="41">
        <v>0</v>
      </c>
      <c r="M77" s="70"/>
      <c r="N77" s="29">
        <f t="shared" si="24"/>
        <v>318741.19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131910.76</v>
      </c>
      <c r="M78" s="41">
        <v>0</v>
      </c>
      <c r="N78" s="32">
        <f t="shared" si="24"/>
        <v>131910.76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61887.42</v>
      </c>
      <c r="N79" s="29">
        <f t="shared" si="24"/>
        <v>61887.42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1.9692942011400838</v>
      </c>
      <c r="C84" s="52">
        <v>1.9433958754363403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1.7082574793758076</v>
      </c>
      <c r="C85" s="52">
        <v>1.60359283085344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1.5791999831442327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2.0014571725627146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1.8419000285749276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1.4605999701725605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1.715667072962783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1.6348126493147241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1.6562619548913569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1.8690028541423722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1.7882669580821342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2.1226666308248547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2.0889999425584467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2015-06-11T14:24:00Z</dcterms:modified>
  <cp:category/>
  <cp:version/>
  <cp:contentType/>
  <cp:contentStatus/>
</cp:coreProperties>
</file>