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<sst xmlns="http://schemas.openxmlformats.org/spreadsheetml/2006/main" count="110" uniqueCount="108">
  <si>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</si>
  <si>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</si>
  <si>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</si>
  <si>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</si>
  <si>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</si>
  <si>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</si>
  <si>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</si>
  <si>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</si>
  <si>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</si>
  <si>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</si>
  <si>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</si>
  <si>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</si>
  <si>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</si>
  <si>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</si>
  <si>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</si>
  <si>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</si>
  <si>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</si>
  <si>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</si>
  <si>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</si>
  <si>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</si>
  <si>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</si>
  <si>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</si>
  <si>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</si>
  <si>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</si>
  <si>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</si>
  <si>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</si>
  <si>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</si>
  <si>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</si>
  <si>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</si>
  <si>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</si>
  <si>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</si>
  <si>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</si>
  <si>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</si>
  <si>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</si>
  <si>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</si>
  <si>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</si>
  <si>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</si>
  <si>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</si>
  <si>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</si>
  <si>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</si>
  <si>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</si>
  <si>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</si>
  <si>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</si>
  <si>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</si>
  <si>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</si>
  <si>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</si>
  <si>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</si>
  <si>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</si>
  <si>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</si>
  <si>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</si>
  <si>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</si>
  <si>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</si>
  <si>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</si>
  <si>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</si>
  <si>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</si>
  <si>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</si>
  <si>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</si>
  <si>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</si>
  <si>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</si>
  <si>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</si>
  <si>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</si>
  <si>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</si>
  <si>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</si>
  <si>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</si>
  <si>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</si>
  <si>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</si>
  <si>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</si>
  <si>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</si>
  <si>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</si>
  <si>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</si>
  <si>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</si>
  <si>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</si>
  <si>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</si>
  <si>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</si>
  <si>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</si>
  <si>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</si>
  <si>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</si>
  <si>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</si>
  <si>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</si>
  <si>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</si>
  <si>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</si>
  <si>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</si>
  <si>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</si>
  <si>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</si>
  <si>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</si>
  <si>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</si>
  <si>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</si>
  <si>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</si>
  <si>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</si>
  <si>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</si>
  <si>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</si>
  <si>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</si>
  <si>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</si>
  <si>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</si>
  <si>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</si>
  <si>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</si>
  <si>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</si>
  <si>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</si>
  <si>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</si>
  <si>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</si>
  <si>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</si>
  <si>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</si>
  <si>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</si>
  <si>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</si>
  <si>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</si>
  <si>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</si>
  <si>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</si>
  <si>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01/06/15 - VENCIMENTO 09/06/15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</si>
</sst>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492387</v>
      </c>
      <c r="C7" s="10">
        <f>C8+C20+C24</f>
        <v>371574</v>
      </c>
      <c r="D7" s="10">
        <f>D8+D20+D24</f>
        <v>364259</v>
      </c>
      <c r="E7" s="10">
        <f>E8+E20+E24</f>
        <v>66208</v>
      </c>
      <c r="F7" s="10">
        <f aca="true" t="shared" si="0" ref="F7:M7">F8+F20+F24</f>
        <v>296513</v>
      </c>
      <c r="G7" s="10">
        <f t="shared" si="0"/>
        <v>494209</v>
      </c>
      <c r="H7" s="10">
        <f t="shared" si="0"/>
        <v>459586</v>
      </c>
      <c r="I7" s="10">
        <f t="shared" si="0"/>
        <v>414177</v>
      </c>
      <c r="J7" s="10">
        <f t="shared" si="0"/>
        <v>293625</v>
      </c>
      <c r="K7" s="10">
        <f t="shared" si="0"/>
        <v>355688</v>
      </c>
      <c r="L7" s="10">
        <f t="shared" si="0"/>
        <v>153274</v>
      </c>
      <c r="M7" s="10">
        <f t="shared" si="0"/>
        <v>88175</v>
      </c>
      <c r="N7" s="10">
        <f>+N8+N20+N24</f>
        <v>3849675</v>
      </c>
      <c r="O7"/>
      <c r="P7" s="39"/>
    </row>
    <row r="8" spans="1:15" ht="18.75" customHeight="1">
      <c r="A8" s="11" t="s">
        <v>27</v>
      </c>
      <c r="B8" s="12">
        <f>+B9+B12+B16</f>
        <v>290156</v>
      </c>
      <c r="C8" s="12">
        <f>+C9+C12+C16</f>
        <v>229141</v>
      </c>
      <c r="D8" s="12">
        <f>+D9+D12+D16</f>
        <v>237659</v>
      </c>
      <c r="E8" s="12">
        <f>+E9+E12+E16</f>
        <v>41634</v>
      </c>
      <c r="F8" s="12">
        <f aca="true" t="shared" si="1" ref="F8:M8">+F9+F12+F16</f>
        <v>184891</v>
      </c>
      <c r="G8" s="12">
        <f t="shared" si="1"/>
        <v>309928</v>
      </c>
      <c r="H8" s="12">
        <f t="shared" si="1"/>
        <v>274171</v>
      </c>
      <c r="I8" s="12">
        <f t="shared" si="1"/>
        <v>252223</v>
      </c>
      <c r="J8" s="12">
        <f t="shared" si="1"/>
        <v>181881</v>
      </c>
      <c r="K8" s="12">
        <f t="shared" si="1"/>
        <v>206767</v>
      </c>
      <c r="L8" s="12">
        <f t="shared" si="1"/>
        <v>95396</v>
      </c>
      <c r="M8" s="12">
        <f t="shared" si="1"/>
        <v>57447</v>
      </c>
      <c r="N8" s="12">
        <f>SUM(B8:M8)</f>
        <v>2361294</v>
      </c>
      <c r="O8"/>
    </row>
    <row r="9" spans="1:15" ht="18.75" customHeight="1">
      <c r="A9" s="13" t="s">
        <v>4</v>
      </c>
      <c r="B9" s="14">
        <v>27888</v>
      </c>
      <c r="C9" s="14">
        <v>28240</v>
      </c>
      <c r="D9" s="14">
        <v>18523</v>
      </c>
      <c r="E9" s="14">
        <v>3870</v>
      </c>
      <c r="F9" s="14">
        <v>14602</v>
      </c>
      <c r="G9" s="14">
        <v>28644</v>
      </c>
      <c r="H9" s="14">
        <v>34496</v>
      </c>
      <c r="I9" s="14">
        <v>17668</v>
      </c>
      <c r="J9" s="14">
        <v>21578</v>
      </c>
      <c r="K9" s="14">
        <v>17280</v>
      </c>
      <c r="L9" s="14">
        <v>12678</v>
      </c>
      <c r="M9" s="14">
        <v>7119</v>
      </c>
      <c r="N9" s="12">
        <f aca="true" t="shared" si="2" ref="N9:N19">SUM(B9:M9)</f>
        <v>232586</v>
      </c>
      <c r="O9"/>
    </row>
    <row r="10" spans="1:15" ht="18.75" customHeight="1">
      <c r="A10" s="15" t="s">
        <v>5</v>
      </c>
      <c r="B10" s="14">
        <f>+B9-B11</f>
        <v>27888</v>
      </c>
      <c r="C10" s="14">
        <f>+C9-C11</f>
        <v>28240</v>
      </c>
      <c r="D10" s="14">
        <f>+D9-D11</f>
        <v>18523</v>
      </c>
      <c r="E10" s="14">
        <f>+E9-E11</f>
        <v>3870</v>
      </c>
      <c r="F10" s="14">
        <f aca="true" t="shared" si="3" ref="F10:M10">+F9-F11</f>
        <v>14602</v>
      </c>
      <c r="G10" s="14">
        <f t="shared" si="3"/>
        <v>28644</v>
      </c>
      <c r="H10" s="14">
        <f t="shared" si="3"/>
        <v>34496</v>
      </c>
      <c r="I10" s="14">
        <f t="shared" si="3"/>
        <v>17668</v>
      </c>
      <c r="J10" s="14">
        <f t="shared" si="3"/>
        <v>21578</v>
      </c>
      <c r="K10" s="14">
        <f t="shared" si="3"/>
        <v>17280</v>
      </c>
      <c r="L10" s="14">
        <f t="shared" si="3"/>
        <v>12678</v>
      </c>
      <c r="M10" s="14">
        <f t="shared" si="3"/>
        <v>7119</v>
      </c>
      <c r="N10" s="12">
        <f t="shared" si="2"/>
        <v>232586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204611</v>
      </c>
      <c r="C12" s="14">
        <f>C13+C14+C15</f>
        <v>159872</v>
      </c>
      <c r="D12" s="14">
        <f>D13+D14+D15</f>
        <v>184734</v>
      </c>
      <c r="E12" s="14">
        <f>E13+E14+E15</f>
        <v>30999</v>
      </c>
      <c r="F12" s="14">
        <f aca="true" t="shared" si="4" ref="F12:M12">F13+F14+F15</f>
        <v>135499</v>
      </c>
      <c r="G12" s="14">
        <f t="shared" si="4"/>
        <v>229864</v>
      </c>
      <c r="H12" s="14">
        <f t="shared" si="4"/>
        <v>197134</v>
      </c>
      <c r="I12" s="14">
        <f t="shared" si="4"/>
        <v>193180</v>
      </c>
      <c r="J12" s="14">
        <f t="shared" si="4"/>
        <v>131589</v>
      </c>
      <c r="K12" s="14">
        <f t="shared" si="4"/>
        <v>151232</v>
      </c>
      <c r="L12" s="14">
        <f t="shared" si="4"/>
        <v>70285</v>
      </c>
      <c r="M12" s="14">
        <f t="shared" si="4"/>
        <v>42874</v>
      </c>
      <c r="N12" s="12">
        <f t="shared" si="2"/>
        <v>1731873</v>
      </c>
      <c r="O12"/>
    </row>
    <row r="13" spans="1:15" ht="18.75" customHeight="1">
      <c r="A13" s="15" t="s">
        <v>7</v>
      </c>
      <c r="B13" s="14">
        <v>99358</v>
      </c>
      <c r="C13" s="14">
        <v>77933</v>
      </c>
      <c r="D13" s="14">
        <v>87704</v>
      </c>
      <c r="E13" s="14">
        <v>14948</v>
      </c>
      <c r="F13" s="14">
        <v>63661</v>
      </c>
      <c r="G13" s="14">
        <v>110101</v>
      </c>
      <c r="H13" s="14">
        <v>99211</v>
      </c>
      <c r="I13" s="14">
        <v>97400</v>
      </c>
      <c r="J13" s="14">
        <v>64227</v>
      </c>
      <c r="K13" s="14">
        <v>74440</v>
      </c>
      <c r="L13" s="14">
        <v>34128</v>
      </c>
      <c r="M13" s="14">
        <v>20485</v>
      </c>
      <c r="N13" s="12">
        <f t="shared" si="2"/>
        <v>843596</v>
      </c>
      <c r="O13"/>
    </row>
    <row r="14" spans="1:15" ht="18.75" customHeight="1">
      <c r="A14" s="15" t="s">
        <v>8</v>
      </c>
      <c r="B14" s="14">
        <v>97043</v>
      </c>
      <c r="C14" s="14">
        <v>72047</v>
      </c>
      <c r="D14" s="14">
        <v>89694</v>
      </c>
      <c r="E14" s="14">
        <v>14230</v>
      </c>
      <c r="F14" s="14">
        <v>63590</v>
      </c>
      <c r="G14" s="14">
        <v>105028</v>
      </c>
      <c r="H14" s="14">
        <v>87372</v>
      </c>
      <c r="I14" s="14">
        <v>89233</v>
      </c>
      <c r="J14" s="14">
        <v>61358</v>
      </c>
      <c r="K14" s="14">
        <v>70867</v>
      </c>
      <c r="L14" s="14">
        <v>33096</v>
      </c>
      <c r="M14" s="14">
        <v>20946</v>
      </c>
      <c r="N14" s="12">
        <f t="shared" si="2"/>
        <v>804504</v>
      </c>
      <c r="O14"/>
    </row>
    <row r="15" spans="1:15" ht="18.75" customHeight="1">
      <c r="A15" s="15" t="s">
        <v>9</v>
      </c>
      <c r="B15" s="14">
        <v>8210</v>
      </c>
      <c r="C15" s="14">
        <v>9892</v>
      </c>
      <c r="D15" s="14">
        <v>7336</v>
      </c>
      <c r="E15" s="14">
        <v>1821</v>
      </c>
      <c r="F15" s="14">
        <v>8248</v>
      </c>
      <c r="G15" s="14">
        <v>14735</v>
      </c>
      <c r="H15" s="14">
        <v>10551</v>
      </c>
      <c r="I15" s="14">
        <v>6547</v>
      </c>
      <c r="J15" s="14">
        <v>6004</v>
      </c>
      <c r="K15" s="14">
        <v>5925</v>
      </c>
      <c r="L15" s="14">
        <v>3061</v>
      </c>
      <c r="M15" s="14">
        <v>1443</v>
      </c>
      <c r="N15" s="12">
        <f t="shared" si="2"/>
        <v>83773</v>
      </c>
      <c r="O15"/>
    </row>
    <row r="16" spans="1:14" ht="18.75" customHeight="1">
      <c r="A16" s="16" t="s">
        <v>26</v>
      </c>
      <c r="B16" s="14">
        <f>B17+B18+B19</f>
        <v>57657</v>
      </c>
      <c r="C16" s="14">
        <f>C17+C18+C19</f>
        <v>41029</v>
      </c>
      <c r="D16" s="14">
        <f>D17+D18+D19</f>
        <v>34402</v>
      </c>
      <c r="E16" s="14">
        <f>E17+E18+E19</f>
        <v>6765</v>
      </c>
      <c r="F16" s="14">
        <f aca="true" t="shared" si="5" ref="F16:M16">F17+F18+F19</f>
        <v>34790</v>
      </c>
      <c r="G16" s="14">
        <f t="shared" si="5"/>
        <v>51420</v>
      </c>
      <c r="H16" s="14">
        <f t="shared" si="5"/>
        <v>42541</v>
      </c>
      <c r="I16" s="14">
        <f t="shared" si="5"/>
        <v>41375</v>
      </c>
      <c r="J16" s="14">
        <f t="shared" si="5"/>
        <v>28714</v>
      </c>
      <c r="K16" s="14">
        <f t="shared" si="5"/>
        <v>38255</v>
      </c>
      <c r="L16" s="14">
        <f t="shared" si="5"/>
        <v>12433</v>
      </c>
      <c r="M16" s="14">
        <f t="shared" si="5"/>
        <v>7454</v>
      </c>
      <c r="N16" s="12">
        <f t="shared" si="2"/>
        <v>396835</v>
      </c>
    </row>
    <row r="17" spans="1:15" ht="18.75" customHeight="1">
      <c r="A17" s="15" t="s">
        <v>23</v>
      </c>
      <c r="B17" s="14">
        <v>7591</v>
      </c>
      <c r="C17" s="14">
        <v>5765</v>
      </c>
      <c r="D17" s="14">
        <v>4869</v>
      </c>
      <c r="E17" s="14">
        <v>966</v>
      </c>
      <c r="F17" s="14">
        <v>4664</v>
      </c>
      <c r="G17" s="14">
        <v>8687</v>
      </c>
      <c r="H17" s="14">
        <v>7301</v>
      </c>
      <c r="I17" s="14">
        <v>6734</v>
      </c>
      <c r="J17" s="14">
        <v>4682</v>
      </c>
      <c r="K17" s="14">
        <v>5788</v>
      </c>
      <c r="L17" s="14">
        <v>2260</v>
      </c>
      <c r="M17" s="14">
        <v>1099</v>
      </c>
      <c r="N17" s="12">
        <f t="shared" si="2"/>
        <v>60406</v>
      </c>
      <c r="O17"/>
    </row>
    <row r="18" spans="1:15" ht="18.75" customHeight="1">
      <c r="A18" s="15" t="s">
        <v>24</v>
      </c>
      <c r="B18" s="14">
        <v>1938</v>
      </c>
      <c r="C18" s="14">
        <v>1043</v>
      </c>
      <c r="D18" s="14">
        <v>1569</v>
      </c>
      <c r="E18" s="14">
        <v>203</v>
      </c>
      <c r="F18" s="14">
        <v>1129</v>
      </c>
      <c r="G18" s="14">
        <v>1775</v>
      </c>
      <c r="H18" s="14">
        <v>1764</v>
      </c>
      <c r="I18" s="14">
        <v>1494</v>
      </c>
      <c r="J18" s="14">
        <v>1034</v>
      </c>
      <c r="K18" s="14">
        <v>1846</v>
      </c>
      <c r="L18" s="14">
        <v>495</v>
      </c>
      <c r="M18" s="14">
        <v>297</v>
      </c>
      <c r="N18" s="12">
        <f t="shared" si="2"/>
        <v>14587</v>
      </c>
      <c r="O18"/>
    </row>
    <row r="19" spans="1:15" ht="18.75" customHeight="1">
      <c r="A19" s="15" t="s">
        <v>25</v>
      </c>
      <c r="B19" s="14">
        <v>48128</v>
      </c>
      <c r="C19" s="14">
        <v>34221</v>
      </c>
      <c r="D19" s="14">
        <v>27964</v>
      </c>
      <c r="E19" s="14">
        <v>5596</v>
      </c>
      <c r="F19" s="14">
        <v>28997</v>
      </c>
      <c r="G19" s="14">
        <v>40958</v>
      </c>
      <c r="H19" s="14">
        <v>33476</v>
      </c>
      <c r="I19" s="14">
        <v>33147</v>
      </c>
      <c r="J19" s="14">
        <v>22998</v>
      </c>
      <c r="K19" s="14">
        <v>30621</v>
      </c>
      <c r="L19" s="14">
        <v>9678</v>
      </c>
      <c r="M19" s="14">
        <v>6058</v>
      </c>
      <c r="N19" s="12">
        <f t="shared" si="2"/>
        <v>321842</v>
      </c>
      <c r="O19"/>
    </row>
    <row r="20" spans="1:15" ht="18.75" customHeight="1">
      <c r="A20" s="17" t="s">
        <v>10</v>
      </c>
      <c r="B20" s="18">
        <f>B21+B22+B23</f>
        <v>145677</v>
      </c>
      <c r="C20" s="18">
        <f>C21+C22+C23</f>
        <v>92655</v>
      </c>
      <c r="D20" s="18">
        <f>D21+D22+D23</f>
        <v>82622</v>
      </c>
      <c r="E20" s="18">
        <f>E21+E22+E23</f>
        <v>14516</v>
      </c>
      <c r="F20" s="18">
        <f aca="true" t="shared" si="6" ref="F20:M20">F21+F22+F23</f>
        <v>68520</v>
      </c>
      <c r="G20" s="18">
        <f t="shared" si="6"/>
        <v>114730</v>
      </c>
      <c r="H20" s="18">
        <f t="shared" si="6"/>
        <v>122814</v>
      </c>
      <c r="I20" s="18">
        <f t="shared" si="6"/>
        <v>117775</v>
      </c>
      <c r="J20" s="18">
        <f t="shared" si="6"/>
        <v>75716</v>
      </c>
      <c r="K20" s="18">
        <f t="shared" si="6"/>
        <v>114656</v>
      </c>
      <c r="L20" s="18">
        <f t="shared" si="6"/>
        <v>45986</v>
      </c>
      <c r="M20" s="18">
        <f t="shared" si="6"/>
        <v>25546</v>
      </c>
      <c r="N20" s="12">
        <f aca="true" t="shared" si="7" ref="N20:N26">SUM(B20:M20)</f>
        <v>1021213</v>
      </c>
      <c r="O20"/>
    </row>
    <row r="21" spans="1:15" ht="18.75" customHeight="1">
      <c r="A21" s="13" t="s">
        <v>11</v>
      </c>
      <c r="B21" s="14">
        <v>77982</v>
      </c>
      <c r="C21" s="14">
        <v>52347</v>
      </c>
      <c r="D21" s="14">
        <v>45585</v>
      </c>
      <c r="E21" s="14">
        <v>8028</v>
      </c>
      <c r="F21" s="14">
        <v>37013</v>
      </c>
      <c r="G21" s="14">
        <v>64328</v>
      </c>
      <c r="H21" s="14">
        <v>70946</v>
      </c>
      <c r="I21" s="14">
        <v>66859</v>
      </c>
      <c r="J21" s="14">
        <v>42235</v>
      </c>
      <c r="K21" s="14">
        <v>62881</v>
      </c>
      <c r="L21" s="14">
        <v>25511</v>
      </c>
      <c r="M21" s="14">
        <v>13769</v>
      </c>
      <c r="N21" s="12">
        <f t="shared" si="7"/>
        <v>567484</v>
      </c>
      <c r="O21"/>
    </row>
    <row r="22" spans="1:15" ht="18.75" customHeight="1">
      <c r="A22" s="13" t="s">
        <v>12</v>
      </c>
      <c r="B22" s="14">
        <v>63204</v>
      </c>
      <c r="C22" s="14">
        <v>36289</v>
      </c>
      <c r="D22" s="14">
        <v>34197</v>
      </c>
      <c r="E22" s="14">
        <v>5838</v>
      </c>
      <c r="F22" s="14">
        <v>28359</v>
      </c>
      <c r="G22" s="14">
        <v>45043</v>
      </c>
      <c r="H22" s="14">
        <v>47445</v>
      </c>
      <c r="I22" s="14">
        <v>47426</v>
      </c>
      <c r="J22" s="14">
        <v>30889</v>
      </c>
      <c r="K22" s="14">
        <v>48299</v>
      </c>
      <c r="L22" s="14">
        <v>19106</v>
      </c>
      <c r="M22" s="14">
        <v>11144</v>
      </c>
      <c r="N22" s="12">
        <f t="shared" si="7"/>
        <v>417239</v>
      </c>
      <c r="O22"/>
    </row>
    <row r="23" spans="1:15" ht="18.75" customHeight="1">
      <c r="A23" s="13" t="s">
        <v>13</v>
      </c>
      <c r="B23" s="14">
        <v>4491</v>
      </c>
      <c r="C23" s="14">
        <v>4019</v>
      </c>
      <c r="D23" s="14">
        <v>2840</v>
      </c>
      <c r="E23" s="14">
        <v>650</v>
      </c>
      <c r="F23" s="14">
        <v>3148</v>
      </c>
      <c r="G23" s="14">
        <v>5359</v>
      </c>
      <c r="H23" s="14">
        <v>4423</v>
      </c>
      <c r="I23" s="14">
        <v>3490</v>
      </c>
      <c r="J23" s="14">
        <v>2592</v>
      </c>
      <c r="K23" s="14">
        <v>3476</v>
      </c>
      <c r="L23" s="14">
        <v>1369</v>
      </c>
      <c r="M23" s="14">
        <v>633</v>
      </c>
      <c r="N23" s="12">
        <f t="shared" si="7"/>
        <v>36490</v>
      </c>
      <c r="O23"/>
    </row>
    <row r="24" spans="1:15" ht="18.75" customHeight="1">
      <c r="A24" s="17" t="s">
        <v>14</v>
      </c>
      <c r="B24" s="14">
        <f>B25+B26</f>
        <v>56554</v>
      </c>
      <c r="C24" s="14">
        <f>C25+C26</f>
        <v>49778</v>
      </c>
      <c r="D24" s="14">
        <f>D25+D26</f>
        <v>43978</v>
      </c>
      <c r="E24" s="14">
        <f>E25+E26</f>
        <v>10058</v>
      </c>
      <c r="F24" s="14">
        <f aca="true" t="shared" si="8" ref="F24:M24">F25+F26</f>
        <v>43102</v>
      </c>
      <c r="G24" s="14">
        <f t="shared" si="8"/>
        <v>69551</v>
      </c>
      <c r="H24" s="14">
        <f t="shared" si="8"/>
        <v>62601</v>
      </c>
      <c r="I24" s="14">
        <f t="shared" si="8"/>
        <v>44179</v>
      </c>
      <c r="J24" s="14">
        <f t="shared" si="8"/>
        <v>36028</v>
      </c>
      <c r="K24" s="14">
        <f t="shared" si="8"/>
        <v>34265</v>
      </c>
      <c r="L24" s="14">
        <f t="shared" si="8"/>
        <v>11892</v>
      </c>
      <c r="M24" s="14">
        <f t="shared" si="8"/>
        <v>5182</v>
      </c>
      <c r="N24" s="12">
        <f t="shared" si="7"/>
        <v>467168</v>
      </c>
      <c r="O24"/>
    </row>
    <row r="25" spans="1:15" ht="18.75" customHeight="1">
      <c r="A25" s="13" t="s">
        <v>15</v>
      </c>
      <c r="B25" s="14">
        <v>36195</v>
      </c>
      <c r="C25" s="14">
        <v>31858</v>
      </c>
      <c r="D25" s="14">
        <v>28146</v>
      </c>
      <c r="E25" s="14">
        <v>6437</v>
      </c>
      <c r="F25" s="14">
        <v>27585</v>
      </c>
      <c r="G25" s="14">
        <v>44513</v>
      </c>
      <c r="H25" s="14">
        <v>40065</v>
      </c>
      <c r="I25" s="14">
        <v>28275</v>
      </c>
      <c r="J25" s="14">
        <v>23058</v>
      </c>
      <c r="K25" s="14">
        <v>21930</v>
      </c>
      <c r="L25" s="14">
        <v>7611</v>
      </c>
      <c r="M25" s="14">
        <v>3316</v>
      </c>
      <c r="N25" s="12">
        <f t="shared" si="7"/>
        <v>298989</v>
      </c>
      <c r="O25"/>
    </row>
    <row r="26" spans="1:15" ht="18.75" customHeight="1">
      <c r="A26" s="13" t="s">
        <v>16</v>
      </c>
      <c r="B26" s="14">
        <v>20359</v>
      </c>
      <c r="C26" s="14">
        <v>17920</v>
      </c>
      <c r="D26" s="14">
        <v>15832</v>
      </c>
      <c r="E26" s="14">
        <v>3621</v>
      </c>
      <c r="F26" s="14">
        <v>15517</v>
      </c>
      <c r="G26" s="14">
        <v>25038</v>
      </c>
      <c r="H26" s="14">
        <v>22536</v>
      </c>
      <c r="I26" s="14">
        <v>15904</v>
      </c>
      <c r="J26" s="14">
        <v>12970</v>
      </c>
      <c r="K26" s="14">
        <v>12335</v>
      </c>
      <c r="L26" s="14">
        <v>4281</v>
      </c>
      <c r="M26" s="14">
        <v>1866</v>
      </c>
      <c r="N26" s="12">
        <f t="shared" si="7"/>
        <v>168179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0.9950508053624486</v>
      </c>
      <c r="C32" s="23">
        <f aca="true" t="shared" si="9" ref="C32:M32">(((+C$8+C$20)*C$29)+(C$24*C$30))/C$7</f>
        <v>0.9924309639533444</v>
      </c>
      <c r="D32" s="23">
        <f t="shared" si="9"/>
        <v>1</v>
      </c>
      <c r="E32" s="23">
        <f t="shared" si="9"/>
        <v>0.9906724081681972</v>
      </c>
      <c r="F32" s="23">
        <f t="shared" si="9"/>
        <v>1</v>
      </c>
      <c r="G32" s="23">
        <f t="shared" si="9"/>
        <v>1</v>
      </c>
      <c r="H32" s="23">
        <f t="shared" si="9"/>
        <v>0.9959136483704899</v>
      </c>
      <c r="I32" s="23">
        <f t="shared" si="9"/>
        <v>0.9957546551353649</v>
      </c>
      <c r="J32" s="23">
        <f t="shared" si="9"/>
        <v>0.9975950658152406</v>
      </c>
      <c r="K32" s="23">
        <f t="shared" si="9"/>
        <v>0.9981311120982435</v>
      </c>
      <c r="L32" s="23">
        <f t="shared" si="9"/>
        <v>0.9978120594490911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1.755170115578823</v>
      </c>
      <c r="C35" s="26">
        <f>C32*C34</f>
        <v>1.6914000918656849</v>
      </c>
      <c r="D35" s="26">
        <f>D32*D34</f>
        <v>1.5792</v>
      </c>
      <c r="E35" s="26">
        <f>E32*E34</f>
        <v>2.001356398981392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1.6973356309178258</v>
      </c>
      <c r="I35" s="26">
        <f t="shared" si="10"/>
        <v>1.6566370197487066</v>
      </c>
      <c r="J35" s="26">
        <f t="shared" si="10"/>
        <v>1.8691938748180161</v>
      </c>
      <c r="K35" s="26">
        <f t="shared" si="10"/>
        <v>1.7881518873240032</v>
      </c>
      <c r="L35" s="26">
        <f t="shared" si="10"/>
        <v>2.1231445000957763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-0.0036091733</v>
      </c>
      <c r="C36" s="26">
        <v>-0.0055576009</v>
      </c>
      <c r="D36" s="26">
        <v>-0.00518616</v>
      </c>
      <c r="E36" s="26">
        <v>-0.000732993</v>
      </c>
      <c r="F36" s="26">
        <v>-0.00317151</v>
      </c>
      <c r="G36" s="26">
        <v>-0.0029336</v>
      </c>
      <c r="H36" s="26">
        <v>-0.0024576031</v>
      </c>
      <c r="I36" s="26">
        <v>-0.0015061194</v>
      </c>
      <c r="J36" s="26">
        <v>-0.0004204002</v>
      </c>
      <c r="K36" s="26">
        <v>-0.0012290547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864483.1176858428</v>
      </c>
      <c r="C42" s="69">
        <f aca="true" t="shared" si="12" ref="C42:M42">C43+C44+C45+C46</f>
        <v>628910.4777380835</v>
      </c>
      <c r="D42" s="69">
        <f t="shared" si="12"/>
        <v>577966.7773445599</v>
      </c>
      <c r="E42" s="69">
        <f t="shared" si="12"/>
        <v>132538.594463216</v>
      </c>
      <c r="F42" s="69">
        <f t="shared" si="12"/>
        <v>546358.2207553699</v>
      </c>
      <c r="G42" s="69">
        <f t="shared" si="12"/>
        <v>722018.2538776</v>
      </c>
      <c r="H42" s="69">
        <f t="shared" si="12"/>
        <v>780303.2532926834</v>
      </c>
      <c r="I42" s="69">
        <f t="shared" si="12"/>
        <v>686240.4709137261</v>
      </c>
      <c r="J42" s="69">
        <f t="shared" si="12"/>
        <v>548868.411484715</v>
      </c>
      <c r="K42" s="69">
        <f t="shared" si="12"/>
        <v>636134.8484903664</v>
      </c>
      <c r="L42" s="69">
        <f t="shared" si="12"/>
        <v>325422.85010768</v>
      </c>
      <c r="M42" s="69">
        <f t="shared" si="12"/>
        <v>184290.38956</v>
      </c>
      <c r="N42" s="69">
        <f>N43+N44+N45+N46</f>
        <v>6633535.665713844</v>
      </c>
    </row>
    <row r="43" spans="1:14" ht="18.75" customHeight="1">
      <c r="A43" s="66" t="s">
        <v>94</v>
      </c>
      <c r="B43" s="63">
        <f aca="true" t="shared" si="13" ref="B43:H43">B35*B7</f>
        <v>864222.9476995099</v>
      </c>
      <c r="C43" s="63">
        <f t="shared" si="13"/>
        <v>628480.2977349</v>
      </c>
      <c r="D43" s="63">
        <f t="shared" si="13"/>
        <v>575237.8128</v>
      </c>
      <c r="E43" s="63">
        <f t="shared" si="13"/>
        <v>132505.80446376</v>
      </c>
      <c r="F43" s="63">
        <f t="shared" si="13"/>
        <v>546147.2947</v>
      </c>
      <c r="G43" s="63">
        <f t="shared" si="13"/>
        <v>721841.6653999999</v>
      </c>
      <c r="H43" s="63">
        <f t="shared" si="13"/>
        <v>780071.6932709999</v>
      </c>
      <c r="I43" s="63">
        <f>I35*I7</f>
        <v>686140.95092846</v>
      </c>
      <c r="J43" s="63">
        <f>J35*J7</f>
        <v>548842.0514934399</v>
      </c>
      <c r="K43" s="63">
        <f>K35*K7</f>
        <v>636024.1684985</v>
      </c>
      <c r="L43" s="63">
        <f>L35*L7</f>
        <v>325422.85010768</v>
      </c>
      <c r="M43" s="63">
        <f>M35*M7</f>
        <v>184197.575</v>
      </c>
      <c r="N43" s="65">
        <f>SUM(B43:M43)</f>
        <v>6629135.11209725</v>
      </c>
    </row>
    <row r="44" spans="1:14" ht="18.75" customHeight="1">
      <c r="A44" s="66" t="s">
        <v>95</v>
      </c>
      <c r="B44" s="63">
        <f aca="true" t="shared" si="14" ref="B44:M44">B36*B7</f>
        <v>-1777.1100136671</v>
      </c>
      <c r="C44" s="63">
        <f t="shared" si="14"/>
        <v>-2065.0599968166002</v>
      </c>
      <c r="D44" s="63">
        <f t="shared" si="14"/>
        <v>-1889.1054554400002</v>
      </c>
      <c r="E44" s="63">
        <f t="shared" si="14"/>
        <v>-48.530000544</v>
      </c>
      <c r="F44" s="63">
        <f t="shared" si="14"/>
        <v>-940.3939446300001</v>
      </c>
      <c r="G44" s="63">
        <f t="shared" si="14"/>
        <v>-1449.8115224</v>
      </c>
      <c r="H44" s="63">
        <f t="shared" si="14"/>
        <v>-1129.4799783166</v>
      </c>
      <c r="I44" s="63">
        <f t="shared" si="14"/>
        <v>-623.8000147337999</v>
      </c>
      <c r="J44" s="63">
        <f t="shared" si="14"/>
        <v>-123.440008725</v>
      </c>
      <c r="K44" s="63">
        <f t="shared" si="14"/>
        <v>-437.1600081336</v>
      </c>
      <c r="L44" s="63">
        <f t="shared" si="14"/>
        <v>0</v>
      </c>
      <c r="M44" s="63">
        <f t="shared" si="14"/>
        <v>-489.26544</v>
      </c>
      <c r="N44" s="28">
        <f>SUM(B44:M44)</f>
        <v>-10973.1563834067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2460.95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2460.95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-99037.52</v>
      </c>
      <c r="C48" s="28">
        <f aca="true" t="shared" si="16" ref="C48:M48">+C49+C52+C60+C61</f>
        <v>-98959.84</v>
      </c>
      <c r="D48" s="28">
        <f t="shared" si="16"/>
        <v>-64933.22</v>
      </c>
      <c r="E48" s="28">
        <f t="shared" si="16"/>
        <v>-14191.28</v>
      </c>
      <c r="F48" s="28">
        <f t="shared" si="16"/>
        <v>-52138.48</v>
      </c>
      <c r="G48" s="28">
        <f t="shared" si="16"/>
        <v>-101345.4</v>
      </c>
      <c r="H48" s="28">
        <f t="shared" si="16"/>
        <v>-122383.8</v>
      </c>
      <c r="I48" s="28">
        <f t="shared" si="16"/>
        <v>-64014</v>
      </c>
      <c r="J48" s="28">
        <f t="shared" si="16"/>
        <v>-83197.24</v>
      </c>
      <c r="K48" s="28">
        <f t="shared" si="16"/>
        <v>-63882.84</v>
      </c>
      <c r="L48" s="28">
        <f t="shared" si="16"/>
        <v>-45729.76</v>
      </c>
      <c r="M48" s="28">
        <f t="shared" si="16"/>
        <v>-25096.26</v>
      </c>
      <c r="N48" s="28">
        <f>+N49+N52+N60+N61</f>
        <v>-834909.64</v>
      </c>
      <c r="P48" s="40"/>
    </row>
    <row r="49" spans="1:16" ht="18.75" customHeight="1">
      <c r="A49" s="17" t="s">
        <v>49</v>
      </c>
      <c r="B49" s="29">
        <f>B50+B51</f>
        <v>-97608</v>
      </c>
      <c r="C49" s="29">
        <f>C50+C51</f>
        <v>-98840</v>
      </c>
      <c r="D49" s="29">
        <f>D50+D51</f>
        <v>-64830.5</v>
      </c>
      <c r="E49" s="29">
        <f>E50+E51</f>
        <v>-13545</v>
      </c>
      <c r="F49" s="29">
        <f aca="true" t="shared" si="17" ref="F49:M49">F50+F51</f>
        <v>-51107</v>
      </c>
      <c r="G49" s="29">
        <f t="shared" si="17"/>
        <v>-100254</v>
      </c>
      <c r="H49" s="29">
        <f t="shared" si="17"/>
        <v>-120736</v>
      </c>
      <c r="I49" s="29">
        <f t="shared" si="17"/>
        <v>-61838</v>
      </c>
      <c r="J49" s="29">
        <f t="shared" si="17"/>
        <v>-75523</v>
      </c>
      <c r="K49" s="29">
        <f t="shared" si="17"/>
        <v>-60480</v>
      </c>
      <c r="L49" s="29">
        <f t="shared" si="17"/>
        <v>-44373</v>
      </c>
      <c r="M49" s="29">
        <f t="shared" si="17"/>
        <v>-24916.5</v>
      </c>
      <c r="N49" s="28">
        <f aca="true" t="shared" si="18" ref="N49:N61">SUM(B49:M49)</f>
        <v>-814051</v>
      </c>
      <c r="P49" s="40"/>
    </row>
    <row r="50" spans="1:16" ht="18.75" customHeight="1">
      <c r="A50" s="13" t="s">
        <v>50</v>
      </c>
      <c r="B50" s="20">
        <f>ROUND(-B9*$D$3,2)</f>
        <v>-97608</v>
      </c>
      <c r="C50" s="20">
        <f>ROUND(-C9*$D$3,2)</f>
        <v>-98840</v>
      </c>
      <c r="D50" s="20">
        <f>ROUND(-D9*$D$3,2)</f>
        <v>-64830.5</v>
      </c>
      <c r="E50" s="20">
        <f>ROUND(-E9*$D$3,2)</f>
        <v>-13545</v>
      </c>
      <c r="F50" s="20">
        <f aca="true" t="shared" si="19" ref="F50:M50">ROUND(-F9*$D$3,2)</f>
        <v>-51107</v>
      </c>
      <c r="G50" s="20">
        <f t="shared" si="19"/>
        <v>-100254</v>
      </c>
      <c r="H50" s="20">
        <f t="shared" si="19"/>
        <v>-120736</v>
      </c>
      <c r="I50" s="20">
        <f t="shared" si="19"/>
        <v>-61838</v>
      </c>
      <c r="J50" s="20">
        <f t="shared" si="19"/>
        <v>-75523</v>
      </c>
      <c r="K50" s="20">
        <f t="shared" si="19"/>
        <v>-60480</v>
      </c>
      <c r="L50" s="20">
        <f t="shared" si="19"/>
        <v>-44373</v>
      </c>
      <c r="M50" s="20">
        <f t="shared" si="19"/>
        <v>-24916.5</v>
      </c>
      <c r="N50" s="54">
        <f t="shared" si="18"/>
        <v>-814051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-2176</v>
      </c>
      <c r="J52" s="29">
        <f t="shared" si="21"/>
        <v>-7674.24</v>
      </c>
      <c r="K52" s="29">
        <f t="shared" si="21"/>
        <v>-3402.84</v>
      </c>
      <c r="L52" s="29">
        <f t="shared" si="21"/>
        <v>-1356.76</v>
      </c>
      <c r="M52" s="29">
        <f t="shared" si="21"/>
        <v>-179.76</v>
      </c>
      <c r="N52" s="29">
        <f>SUM(N53:N59)</f>
        <v>-20858.64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-250</v>
      </c>
      <c r="J55" s="27">
        <v>-5500</v>
      </c>
      <c r="K55" s="27">
        <v>-1250</v>
      </c>
      <c r="L55" s="27">
        <v>0</v>
      </c>
      <c r="M55" s="27">
        <v>0</v>
      </c>
      <c r="N55" s="27">
        <f t="shared" si="18"/>
        <v>-7000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765445.5976858428</v>
      </c>
      <c r="C63" s="32">
        <f t="shared" si="22"/>
        <v>529950.6377380835</v>
      </c>
      <c r="D63" s="32">
        <f t="shared" si="22"/>
        <v>513033.55734455993</v>
      </c>
      <c r="E63" s="32">
        <f t="shared" si="22"/>
        <v>118347.314463216</v>
      </c>
      <c r="F63" s="32">
        <f t="shared" si="22"/>
        <v>494219.7407553699</v>
      </c>
      <c r="G63" s="32">
        <f t="shared" si="22"/>
        <v>620672.8538775999</v>
      </c>
      <c r="H63" s="32">
        <f t="shared" si="22"/>
        <v>657919.4532926833</v>
      </c>
      <c r="I63" s="32">
        <f t="shared" si="22"/>
        <v>622226.4709137261</v>
      </c>
      <c r="J63" s="32">
        <f t="shared" si="22"/>
        <v>465671.17148471496</v>
      </c>
      <c r="K63" s="32">
        <f t="shared" si="22"/>
        <v>572252.0084903664</v>
      </c>
      <c r="L63" s="32">
        <f t="shared" si="22"/>
        <v>279693.09010768</v>
      </c>
      <c r="M63" s="32">
        <f t="shared" si="22"/>
        <v>159194.12956</v>
      </c>
      <c r="N63" s="32">
        <f>SUM(B63:M63)</f>
        <v>5798626.025713844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765445.5900000001</v>
      </c>
      <c r="C66" s="42">
        <f aca="true" t="shared" si="23" ref="C66:M66">SUM(C67:C80)</f>
        <v>529950.6499999999</v>
      </c>
      <c r="D66" s="42">
        <f t="shared" si="23"/>
        <v>513033.55</v>
      </c>
      <c r="E66" s="42">
        <f t="shared" si="23"/>
        <v>118347.31</v>
      </c>
      <c r="F66" s="42">
        <f t="shared" si="23"/>
        <v>494219.74</v>
      </c>
      <c r="G66" s="42">
        <f t="shared" si="23"/>
        <v>620672.86</v>
      </c>
      <c r="H66" s="42">
        <f t="shared" si="23"/>
        <v>657919.46</v>
      </c>
      <c r="I66" s="42">
        <f t="shared" si="23"/>
        <v>622226.47</v>
      </c>
      <c r="J66" s="42">
        <f t="shared" si="23"/>
        <v>465671.17</v>
      </c>
      <c r="K66" s="42">
        <f t="shared" si="23"/>
        <v>572252.01</v>
      </c>
      <c r="L66" s="42">
        <f t="shared" si="23"/>
        <v>279693.09</v>
      </c>
      <c r="M66" s="42">
        <f t="shared" si="23"/>
        <v>159194.13</v>
      </c>
      <c r="N66" s="32">
        <f>SUM(N67:N80)</f>
        <v>5798626.029999999</v>
      </c>
      <c r="P66" s="40"/>
    </row>
    <row r="67" spans="1:14" ht="18.75" customHeight="1">
      <c r="A67" s="17" t="s">
        <v>100</v>
      </c>
      <c r="B67" s="42">
        <v>154713.29</v>
      </c>
      <c r="C67" s="42">
        <v>150947.3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305660.58999999997</v>
      </c>
    </row>
    <row r="68" spans="1:14" ht="18.75" customHeight="1">
      <c r="A68" s="17" t="s">
        <v>101</v>
      </c>
      <c r="B68" s="42">
        <v>610732.3</v>
      </c>
      <c r="C68" s="42">
        <v>379003.35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989735.65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513033.55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513033.55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118347.31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118347.31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494219.74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494219.74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620672.86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620672.86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502687.43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502687.43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155232.03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155232.03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622226.47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622226.47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465671.17</v>
      </c>
      <c r="K76" s="41">
        <v>0</v>
      </c>
      <c r="L76" s="41">
        <v>0</v>
      </c>
      <c r="M76" s="41">
        <v>0</v>
      </c>
      <c r="N76" s="32">
        <f t="shared" si="24"/>
        <v>465671.17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572252.01</v>
      </c>
      <c r="L77" s="41">
        <v>0</v>
      </c>
      <c r="M77" s="70"/>
      <c r="N77" s="29">
        <f t="shared" si="24"/>
        <v>572252.01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279693.09</v>
      </c>
      <c r="M78" s="41">
        <v>0</v>
      </c>
      <c r="N78" s="32">
        <f t="shared" si="24"/>
        <v>279693.09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159194.13</v>
      </c>
      <c r="N79" s="29">
        <f t="shared" si="24"/>
        <v>159194.13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1.969950077505243</v>
      </c>
      <c r="C84" s="52">
        <v>1.9531141479447316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1.708601733345525</v>
      </c>
      <c r="C85" s="52">
        <v>1.6046616382399312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1.5791999923131619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2.0013563315611407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1.841899984149093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1.4606000093078029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1.7182640690626056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1.6351906168489057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1.656637017507008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1.869193869731801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1.7881518915453993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2.1231444993932436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2.0890000567054154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2015-06-09T18:56:16Z</dcterms:modified>
  <cp:category/>
  <cp:version/>
  <cp:contentType/>
  <cp:contentStatus/>
</cp:coreProperties>
</file>