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<sst xmlns="http://schemas.openxmlformats.org/spreadsheetml/2006/main" count="110" uniqueCount="108">
  <si>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</si>
  <si>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</si>
  <si>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</si>
  <si>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</si>
  <si>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</si>
  <si>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</si>
  <si>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</si>
  <si>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</si>
  <si>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</si>
  <si>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</si>
  <si>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</si>
  <si>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</si>
  <si>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</si>
  <si>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</si>
  <si>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</si>
  <si>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</si>
  <si>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</si>
  <si>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</si>
  <si>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</si>
  <si>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</si>
  <si>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</si>
  <si>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</si>
  <si>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</si>
  <si>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</si>
  <si>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</si>
  <si>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</si>
  <si>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</si>
  <si>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</si>
  <si>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</si>
  <si>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</si>
  <si>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</si>
  <si>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</si>
  <si>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</si>
  <si>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</si>
  <si>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</si>
  <si>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</si>
  <si>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</si>
  <si>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</si>
  <si>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</si>
  <si>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</si>
  <si>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</si>
  <si>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</si>
  <si>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</si>
  <si>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</si>
  <si>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</si>
  <si>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</si>
  <si>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</si>
  <si>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</si>
  <si>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</si>
  <si>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</si>
  <si>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</si>
  <si>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</si>
  <si>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</si>
  <si>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</si>
  <si>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</si>
  <si>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</si>
  <si>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</si>
  <si>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</si>
  <si>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</si>
  <si>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</si>
  <si>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</si>
  <si>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</si>
  <si>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</si>
  <si>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</si>
  <si>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</si>
  <si>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</si>
  <si>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</si>
  <si>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</si>
  <si>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</si>
  <si>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</si>
  <si>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</si>
  <si>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</si>
  <si>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</si>
  <si>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</si>
  <si>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</si>
  <si>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</si>
  <si>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</si>
  <si>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</si>
  <si>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</si>
  <si>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</si>
  <si>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</si>
  <si>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</si>
  <si>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</si>
  <si>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</si>
  <si>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</si>
  <si>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</si>
  <si>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</si>
  <si>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</si>
  <si>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</si>
  <si>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</si>
  <si>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</si>
  <si>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</si>
  <si>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</si>
  <si>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</si>
  <si>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</si>
  <si>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</si>
  <si>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</si>
  <si>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</si>
  <si>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</si>
  <si>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</si>
  <si>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</si>
  <si>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</si>
  <si>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</si>
  <si>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</si>
  <si>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</si>
  <si>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</si>
  <si>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</si>
  <si>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13/07/15 - VENCIMENTO 20/07/15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</si>
</sst>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458017</v>
      </c>
      <c r="C7" s="10">
        <f>C8+C20+C24</f>
        <v>336836</v>
      </c>
      <c r="D7" s="10">
        <f>D8+D20+D24</f>
        <v>347972</v>
      </c>
      <c r="E7" s="10">
        <f>E8+E20+E24</f>
        <v>65099</v>
      </c>
      <c r="F7" s="10">
        <f aca="true" t="shared" si="0" ref="F7:M7">F8+F20+F24</f>
        <v>266175</v>
      </c>
      <c r="G7" s="10">
        <f t="shared" si="0"/>
        <v>450163</v>
      </c>
      <c r="H7" s="10">
        <f t="shared" si="0"/>
        <v>430936</v>
      </c>
      <c r="I7" s="10">
        <f t="shared" si="0"/>
        <v>390847</v>
      </c>
      <c r="J7" s="10">
        <f t="shared" si="0"/>
        <v>281761</v>
      </c>
      <c r="K7" s="10">
        <f t="shared" si="0"/>
        <v>336892</v>
      </c>
      <c r="L7" s="10">
        <f t="shared" si="0"/>
        <v>148339</v>
      </c>
      <c r="M7" s="10">
        <f t="shared" si="0"/>
        <v>81074</v>
      </c>
      <c r="N7" s="10">
        <f>+N8+N20+N24</f>
        <v>3594111</v>
      </c>
      <c r="O7"/>
      <c r="P7" s="39"/>
    </row>
    <row r="8" spans="1:15" ht="18.75" customHeight="1">
      <c r="A8" s="11" t="s">
        <v>27</v>
      </c>
      <c r="B8" s="12">
        <f>+B9+B12+B16</f>
        <v>254539</v>
      </c>
      <c r="C8" s="12">
        <f>+C9+C12+C16</f>
        <v>196773</v>
      </c>
      <c r="D8" s="12">
        <f>+D9+D12+D16</f>
        <v>220762</v>
      </c>
      <c r="E8" s="12">
        <f>+E9+E12+E16</f>
        <v>38768</v>
      </c>
      <c r="F8" s="12">
        <f aca="true" t="shared" si="1" ref="F8:M8">+F9+F12+F16</f>
        <v>157510</v>
      </c>
      <c r="G8" s="12">
        <f t="shared" si="1"/>
        <v>270642</v>
      </c>
      <c r="H8" s="12">
        <f t="shared" si="1"/>
        <v>246895</v>
      </c>
      <c r="I8" s="12">
        <f t="shared" si="1"/>
        <v>228642</v>
      </c>
      <c r="J8" s="12">
        <f t="shared" si="1"/>
        <v>167427</v>
      </c>
      <c r="K8" s="12">
        <f t="shared" si="1"/>
        <v>186292</v>
      </c>
      <c r="L8" s="12">
        <f t="shared" si="1"/>
        <v>89419</v>
      </c>
      <c r="M8" s="12">
        <f t="shared" si="1"/>
        <v>51271</v>
      </c>
      <c r="N8" s="12">
        <f>SUM(B8:M8)</f>
        <v>2108940</v>
      </c>
      <c r="O8"/>
    </row>
    <row r="9" spans="1:15" ht="18.75" customHeight="1">
      <c r="A9" s="13" t="s">
        <v>4</v>
      </c>
      <c r="B9" s="14">
        <v>24458</v>
      </c>
      <c r="C9" s="14">
        <v>25656</v>
      </c>
      <c r="D9" s="14">
        <v>17286</v>
      </c>
      <c r="E9" s="14">
        <v>3714</v>
      </c>
      <c r="F9" s="14">
        <v>13639</v>
      </c>
      <c r="G9" s="14">
        <v>26390</v>
      </c>
      <c r="H9" s="14">
        <v>32105</v>
      </c>
      <c r="I9" s="14">
        <v>15699</v>
      </c>
      <c r="J9" s="14">
        <v>20393</v>
      </c>
      <c r="K9" s="14">
        <v>17014</v>
      </c>
      <c r="L9" s="14">
        <v>12069</v>
      </c>
      <c r="M9" s="14">
        <v>6824</v>
      </c>
      <c r="N9" s="12">
        <f aca="true" t="shared" si="2" ref="N9:N19">SUM(B9:M9)</f>
        <v>215247</v>
      </c>
      <c r="O9"/>
    </row>
    <row r="10" spans="1:15" ht="18.75" customHeight="1">
      <c r="A10" s="15" t="s">
        <v>5</v>
      </c>
      <c r="B10" s="14">
        <f>+B9-B11</f>
        <v>24458</v>
      </c>
      <c r="C10" s="14">
        <f>+C9-C11</f>
        <v>25656</v>
      </c>
      <c r="D10" s="14">
        <f>+D9-D11</f>
        <v>17286</v>
      </c>
      <c r="E10" s="14">
        <f>+E9-E11</f>
        <v>3714</v>
      </c>
      <c r="F10" s="14">
        <f aca="true" t="shared" si="3" ref="F10:M10">+F9-F11</f>
        <v>13639</v>
      </c>
      <c r="G10" s="14">
        <f t="shared" si="3"/>
        <v>26390</v>
      </c>
      <c r="H10" s="14">
        <f t="shared" si="3"/>
        <v>32105</v>
      </c>
      <c r="I10" s="14">
        <f t="shared" si="3"/>
        <v>15699</v>
      </c>
      <c r="J10" s="14">
        <f t="shared" si="3"/>
        <v>20393</v>
      </c>
      <c r="K10" s="14">
        <f t="shared" si="3"/>
        <v>17014</v>
      </c>
      <c r="L10" s="14">
        <f t="shared" si="3"/>
        <v>12069</v>
      </c>
      <c r="M10" s="14">
        <f t="shared" si="3"/>
        <v>6824</v>
      </c>
      <c r="N10" s="12">
        <f t="shared" si="2"/>
        <v>215247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196328</v>
      </c>
      <c r="C12" s="14">
        <f>C13+C14+C15</f>
        <v>149568</v>
      </c>
      <c r="D12" s="14">
        <f>D13+D14+D15</f>
        <v>181912</v>
      </c>
      <c r="E12" s="14">
        <f>E13+E14+E15</f>
        <v>30822</v>
      </c>
      <c r="F12" s="14">
        <f aca="true" t="shared" si="4" ref="F12:M12">F13+F14+F15</f>
        <v>126216</v>
      </c>
      <c r="G12" s="14">
        <f t="shared" si="4"/>
        <v>214660</v>
      </c>
      <c r="H12" s="14">
        <f t="shared" si="4"/>
        <v>189969</v>
      </c>
      <c r="I12" s="14">
        <f t="shared" si="4"/>
        <v>188298</v>
      </c>
      <c r="J12" s="14">
        <f t="shared" si="4"/>
        <v>129610</v>
      </c>
      <c r="K12" s="14">
        <f t="shared" si="4"/>
        <v>147714</v>
      </c>
      <c r="L12" s="14">
        <f t="shared" si="4"/>
        <v>69855</v>
      </c>
      <c r="M12" s="14">
        <f t="shared" si="4"/>
        <v>40571</v>
      </c>
      <c r="N12" s="12">
        <f t="shared" si="2"/>
        <v>1665523</v>
      </c>
      <c r="O12"/>
    </row>
    <row r="13" spans="1:15" ht="18.75" customHeight="1">
      <c r="A13" s="15" t="s">
        <v>7</v>
      </c>
      <c r="B13" s="14">
        <v>95293</v>
      </c>
      <c r="C13" s="14">
        <v>75070</v>
      </c>
      <c r="D13" s="14">
        <v>86815</v>
      </c>
      <c r="E13" s="14">
        <v>15048</v>
      </c>
      <c r="F13" s="14">
        <v>60799</v>
      </c>
      <c r="G13" s="14">
        <v>105076</v>
      </c>
      <c r="H13" s="14">
        <v>97279</v>
      </c>
      <c r="I13" s="14">
        <v>95568</v>
      </c>
      <c r="J13" s="14">
        <v>63158</v>
      </c>
      <c r="K13" s="14">
        <v>73316</v>
      </c>
      <c r="L13" s="14">
        <v>34356</v>
      </c>
      <c r="M13" s="14">
        <v>19316</v>
      </c>
      <c r="N13" s="12">
        <f t="shared" si="2"/>
        <v>821094</v>
      </c>
      <c r="O13"/>
    </row>
    <row r="14" spans="1:15" ht="18.75" customHeight="1">
      <c r="A14" s="15" t="s">
        <v>8</v>
      </c>
      <c r="B14" s="14">
        <v>96078</v>
      </c>
      <c r="C14" s="14">
        <v>69707</v>
      </c>
      <c r="D14" s="14">
        <v>90952</v>
      </c>
      <c r="E14" s="14">
        <v>14687</v>
      </c>
      <c r="F14" s="14">
        <v>61310</v>
      </c>
      <c r="G14" s="14">
        <v>101444</v>
      </c>
      <c r="H14" s="14">
        <v>87096</v>
      </c>
      <c r="I14" s="14">
        <v>89285</v>
      </c>
      <c r="J14" s="14">
        <v>62996</v>
      </c>
      <c r="K14" s="14">
        <v>71223</v>
      </c>
      <c r="L14" s="14">
        <v>33883</v>
      </c>
      <c r="M14" s="14">
        <v>20387</v>
      </c>
      <c r="N14" s="12">
        <f t="shared" si="2"/>
        <v>799048</v>
      </c>
      <c r="O14"/>
    </row>
    <row r="15" spans="1:15" ht="18.75" customHeight="1">
      <c r="A15" s="15" t="s">
        <v>9</v>
      </c>
      <c r="B15" s="14">
        <v>4957</v>
      </c>
      <c r="C15" s="14">
        <v>4791</v>
      </c>
      <c r="D15" s="14">
        <v>4145</v>
      </c>
      <c r="E15" s="14">
        <v>1087</v>
      </c>
      <c r="F15" s="14">
        <v>4107</v>
      </c>
      <c r="G15" s="14">
        <v>8140</v>
      </c>
      <c r="H15" s="14">
        <v>5594</v>
      </c>
      <c r="I15" s="14">
        <v>3445</v>
      </c>
      <c r="J15" s="14">
        <v>3456</v>
      </c>
      <c r="K15" s="14">
        <v>3175</v>
      </c>
      <c r="L15" s="14">
        <v>1616</v>
      </c>
      <c r="M15" s="14">
        <v>868</v>
      </c>
      <c r="N15" s="12">
        <f t="shared" si="2"/>
        <v>45381</v>
      </c>
      <c r="O15"/>
    </row>
    <row r="16" spans="1:14" ht="18.75" customHeight="1">
      <c r="A16" s="16" t="s">
        <v>26</v>
      </c>
      <c r="B16" s="14">
        <f>B17+B18+B19</f>
        <v>33753</v>
      </c>
      <c r="C16" s="14">
        <f>C17+C18+C19</f>
        <v>21549</v>
      </c>
      <c r="D16" s="14">
        <f>D17+D18+D19</f>
        <v>21564</v>
      </c>
      <c r="E16" s="14">
        <f>E17+E18+E19</f>
        <v>4232</v>
      </c>
      <c r="F16" s="14">
        <f aca="true" t="shared" si="5" ref="F16:M16">F17+F18+F19</f>
        <v>17655</v>
      </c>
      <c r="G16" s="14">
        <f t="shared" si="5"/>
        <v>29592</v>
      </c>
      <c r="H16" s="14">
        <f t="shared" si="5"/>
        <v>24821</v>
      </c>
      <c r="I16" s="14">
        <f t="shared" si="5"/>
        <v>24645</v>
      </c>
      <c r="J16" s="14">
        <f t="shared" si="5"/>
        <v>17424</v>
      </c>
      <c r="K16" s="14">
        <f t="shared" si="5"/>
        <v>21564</v>
      </c>
      <c r="L16" s="14">
        <f t="shared" si="5"/>
        <v>7495</v>
      </c>
      <c r="M16" s="14">
        <f t="shared" si="5"/>
        <v>3876</v>
      </c>
      <c r="N16" s="12">
        <f t="shared" si="2"/>
        <v>228170</v>
      </c>
    </row>
    <row r="17" spans="1:15" ht="18.75" customHeight="1">
      <c r="A17" s="15" t="s">
        <v>23</v>
      </c>
      <c r="B17" s="14">
        <v>7559</v>
      </c>
      <c r="C17" s="14">
        <v>5749</v>
      </c>
      <c r="D17" s="14">
        <v>5209</v>
      </c>
      <c r="E17" s="14">
        <v>1076</v>
      </c>
      <c r="F17" s="14">
        <v>4374</v>
      </c>
      <c r="G17" s="14">
        <v>8181</v>
      </c>
      <c r="H17" s="14">
        <v>7320</v>
      </c>
      <c r="I17" s="14">
        <v>6877</v>
      </c>
      <c r="J17" s="14">
        <v>4868</v>
      </c>
      <c r="K17" s="14">
        <v>5939</v>
      </c>
      <c r="L17" s="14">
        <v>2325</v>
      </c>
      <c r="M17" s="14">
        <v>1038</v>
      </c>
      <c r="N17" s="12">
        <f t="shared" si="2"/>
        <v>60515</v>
      </c>
      <c r="O17"/>
    </row>
    <row r="18" spans="1:15" ht="18.75" customHeight="1">
      <c r="A18" s="15" t="s">
        <v>24</v>
      </c>
      <c r="B18" s="14">
        <v>2173</v>
      </c>
      <c r="C18" s="14">
        <v>1130</v>
      </c>
      <c r="D18" s="14">
        <v>1987</v>
      </c>
      <c r="E18" s="14">
        <v>272</v>
      </c>
      <c r="F18" s="14">
        <v>1253</v>
      </c>
      <c r="G18" s="14">
        <v>2095</v>
      </c>
      <c r="H18" s="14">
        <v>2127</v>
      </c>
      <c r="I18" s="14">
        <v>1847</v>
      </c>
      <c r="J18" s="14">
        <v>1247</v>
      </c>
      <c r="K18" s="14">
        <v>2215</v>
      </c>
      <c r="L18" s="14">
        <v>656</v>
      </c>
      <c r="M18" s="14">
        <v>323</v>
      </c>
      <c r="N18" s="12">
        <f t="shared" si="2"/>
        <v>17325</v>
      </c>
      <c r="O18"/>
    </row>
    <row r="19" spans="1:15" ht="18.75" customHeight="1">
      <c r="A19" s="15" t="s">
        <v>25</v>
      </c>
      <c r="B19" s="14">
        <v>24021</v>
      </c>
      <c r="C19" s="14">
        <v>14670</v>
      </c>
      <c r="D19" s="14">
        <v>14368</v>
      </c>
      <c r="E19" s="14">
        <v>2884</v>
      </c>
      <c r="F19" s="14">
        <v>12028</v>
      </c>
      <c r="G19" s="14">
        <v>19316</v>
      </c>
      <c r="H19" s="14">
        <v>15374</v>
      </c>
      <c r="I19" s="14">
        <v>15921</v>
      </c>
      <c r="J19" s="14">
        <v>11309</v>
      </c>
      <c r="K19" s="14">
        <v>13410</v>
      </c>
      <c r="L19" s="14">
        <v>4514</v>
      </c>
      <c r="M19" s="14">
        <v>2515</v>
      </c>
      <c r="N19" s="12">
        <f t="shared" si="2"/>
        <v>150330</v>
      </c>
      <c r="O19"/>
    </row>
    <row r="20" spans="1:15" ht="18.75" customHeight="1">
      <c r="A20" s="17" t="s">
        <v>10</v>
      </c>
      <c r="B20" s="18">
        <f>B21+B22+B23</f>
        <v>145025</v>
      </c>
      <c r="C20" s="18">
        <f>C21+C22+C23</f>
        <v>89329</v>
      </c>
      <c r="D20" s="18">
        <f>D21+D22+D23</f>
        <v>81798</v>
      </c>
      <c r="E20" s="18">
        <f>E21+E22+E23</f>
        <v>15497</v>
      </c>
      <c r="F20" s="18">
        <f aca="true" t="shared" si="6" ref="F20:M20">F21+F22+F23</f>
        <v>64460</v>
      </c>
      <c r="G20" s="18">
        <f t="shared" si="6"/>
        <v>109858</v>
      </c>
      <c r="H20" s="18">
        <f t="shared" si="6"/>
        <v>120252</v>
      </c>
      <c r="I20" s="18">
        <f t="shared" si="6"/>
        <v>117994</v>
      </c>
      <c r="J20" s="18">
        <f t="shared" si="6"/>
        <v>76486</v>
      </c>
      <c r="K20" s="18">
        <f t="shared" si="6"/>
        <v>115114</v>
      </c>
      <c r="L20" s="18">
        <f t="shared" si="6"/>
        <v>46213</v>
      </c>
      <c r="M20" s="18">
        <f t="shared" si="6"/>
        <v>24456</v>
      </c>
      <c r="N20" s="12">
        <f aca="true" t="shared" si="7" ref="N20:N26">SUM(B20:M20)</f>
        <v>1006482</v>
      </c>
      <c r="O20"/>
    </row>
    <row r="21" spans="1:15" ht="18.75" customHeight="1">
      <c r="A21" s="13" t="s">
        <v>11</v>
      </c>
      <c r="B21" s="14">
        <v>77162</v>
      </c>
      <c r="C21" s="14">
        <v>50890</v>
      </c>
      <c r="D21" s="14">
        <v>45206</v>
      </c>
      <c r="E21" s="14">
        <v>8808</v>
      </c>
      <c r="F21" s="14">
        <v>35764</v>
      </c>
      <c r="G21" s="14">
        <v>62650</v>
      </c>
      <c r="H21" s="14">
        <v>69470</v>
      </c>
      <c r="I21" s="14">
        <v>66453</v>
      </c>
      <c r="J21" s="14">
        <v>42202</v>
      </c>
      <c r="K21" s="14">
        <v>62310</v>
      </c>
      <c r="L21" s="14">
        <v>24946</v>
      </c>
      <c r="M21" s="14">
        <v>12863</v>
      </c>
      <c r="N21" s="12">
        <f t="shared" si="7"/>
        <v>558724</v>
      </c>
      <c r="O21"/>
    </row>
    <row r="22" spans="1:15" ht="18.75" customHeight="1">
      <c r="A22" s="13" t="s">
        <v>12</v>
      </c>
      <c r="B22" s="14">
        <v>64733</v>
      </c>
      <c r="C22" s="14">
        <v>36080</v>
      </c>
      <c r="D22" s="14">
        <v>34823</v>
      </c>
      <c r="E22" s="14">
        <v>6231</v>
      </c>
      <c r="F22" s="14">
        <v>26903</v>
      </c>
      <c r="G22" s="14">
        <v>43884</v>
      </c>
      <c r="H22" s="14">
        <v>47949</v>
      </c>
      <c r="I22" s="14">
        <v>49560</v>
      </c>
      <c r="J22" s="14">
        <v>32503</v>
      </c>
      <c r="K22" s="14">
        <v>50670</v>
      </c>
      <c r="L22" s="14">
        <v>20328</v>
      </c>
      <c r="M22" s="14">
        <v>11125</v>
      </c>
      <c r="N22" s="12">
        <f t="shared" si="7"/>
        <v>424789</v>
      </c>
      <c r="O22"/>
    </row>
    <row r="23" spans="1:15" ht="18.75" customHeight="1">
      <c r="A23" s="13" t="s">
        <v>13</v>
      </c>
      <c r="B23" s="14">
        <v>3130</v>
      </c>
      <c r="C23" s="14">
        <v>2359</v>
      </c>
      <c r="D23" s="14">
        <v>1769</v>
      </c>
      <c r="E23" s="14">
        <v>458</v>
      </c>
      <c r="F23" s="14">
        <v>1793</v>
      </c>
      <c r="G23" s="14">
        <v>3324</v>
      </c>
      <c r="H23" s="14">
        <v>2833</v>
      </c>
      <c r="I23" s="14">
        <v>1981</v>
      </c>
      <c r="J23" s="14">
        <v>1781</v>
      </c>
      <c r="K23" s="14">
        <v>2134</v>
      </c>
      <c r="L23" s="14">
        <v>939</v>
      </c>
      <c r="M23" s="14">
        <v>468</v>
      </c>
      <c r="N23" s="12">
        <f t="shared" si="7"/>
        <v>22969</v>
      </c>
      <c r="O23"/>
    </row>
    <row r="24" spans="1:15" ht="18.75" customHeight="1">
      <c r="A24" s="17" t="s">
        <v>14</v>
      </c>
      <c r="B24" s="14">
        <f>B25+B26</f>
        <v>58453</v>
      </c>
      <c r="C24" s="14">
        <f>C25+C26</f>
        <v>50734</v>
      </c>
      <c r="D24" s="14">
        <f>D25+D26</f>
        <v>45412</v>
      </c>
      <c r="E24" s="14">
        <f>E25+E26</f>
        <v>10834</v>
      </c>
      <c r="F24" s="14">
        <f aca="true" t="shared" si="8" ref="F24:M24">F25+F26</f>
        <v>44205</v>
      </c>
      <c r="G24" s="14">
        <f t="shared" si="8"/>
        <v>69663</v>
      </c>
      <c r="H24" s="14">
        <f t="shared" si="8"/>
        <v>63789</v>
      </c>
      <c r="I24" s="14">
        <f t="shared" si="8"/>
        <v>44211</v>
      </c>
      <c r="J24" s="14">
        <f t="shared" si="8"/>
        <v>37848</v>
      </c>
      <c r="K24" s="14">
        <f t="shared" si="8"/>
        <v>35486</v>
      </c>
      <c r="L24" s="14">
        <f t="shared" si="8"/>
        <v>12707</v>
      </c>
      <c r="M24" s="14">
        <f t="shared" si="8"/>
        <v>5347</v>
      </c>
      <c r="N24" s="12">
        <f t="shared" si="7"/>
        <v>478689</v>
      </c>
      <c r="O24"/>
    </row>
    <row r="25" spans="1:15" ht="18.75" customHeight="1">
      <c r="A25" s="13" t="s">
        <v>15</v>
      </c>
      <c r="B25" s="14">
        <v>37410</v>
      </c>
      <c r="C25" s="14">
        <v>32470</v>
      </c>
      <c r="D25" s="14">
        <v>29064</v>
      </c>
      <c r="E25" s="14">
        <v>6934</v>
      </c>
      <c r="F25" s="14">
        <v>28291</v>
      </c>
      <c r="G25" s="14">
        <v>44584</v>
      </c>
      <c r="H25" s="14">
        <v>40825</v>
      </c>
      <c r="I25" s="14">
        <v>28295</v>
      </c>
      <c r="J25" s="14">
        <v>24223</v>
      </c>
      <c r="K25" s="14">
        <v>22711</v>
      </c>
      <c r="L25" s="14">
        <v>8132</v>
      </c>
      <c r="M25" s="14">
        <v>3422</v>
      </c>
      <c r="N25" s="12">
        <f t="shared" si="7"/>
        <v>306361</v>
      </c>
      <c r="O25"/>
    </row>
    <row r="26" spans="1:15" ht="18.75" customHeight="1">
      <c r="A26" s="13" t="s">
        <v>16</v>
      </c>
      <c r="B26" s="14">
        <v>21043</v>
      </c>
      <c r="C26" s="14">
        <v>18264</v>
      </c>
      <c r="D26" s="14">
        <v>16348</v>
      </c>
      <c r="E26" s="14">
        <v>3900</v>
      </c>
      <c r="F26" s="14">
        <v>15914</v>
      </c>
      <c r="G26" s="14">
        <v>25079</v>
      </c>
      <c r="H26" s="14">
        <v>22964</v>
      </c>
      <c r="I26" s="14">
        <v>15916</v>
      </c>
      <c r="J26" s="14">
        <v>13625</v>
      </c>
      <c r="K26" s="14">
        <v>12775</v>
      </c>
      <c r="L26" s="14">
        <v>4575</v>
      </c>
      <c r="M26" s="14">
        <v>1925</v>
      </c>
      <c r="N26" s="12">
        <f t="shared" si="7"/>
        <v>172328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0.9952</v>
      </c>
      <c r="C29" s="22">
        <v>1</v>
      </c>
      <c r="D29" s="22">
        <v>0.9984</v>
      </c>
      <c r="E29" s="22">
        <v>0.9903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0.9736</v>
      </c>
      <c r="C30" s="22">
        <v>0.924</v>
      </c>
      <c r="D30" s="22">
        <v>1</v>
      </c>
      <c r="E30" s="22">
        <v>0.8966</v>
      </c>
      <c r="F30" s="22">
        <v>1</v>
      </c>
      <c r="G30" s="22">
        <v>1</v>
      </c>
      <c r="H30" s="22">
        <v>0.9627</v>
      </c>
      <c r="I30" s="22">
        <v>0.9602</v>
      </c>
      <c r="J30" s="22">
        <v>0.9736</v>
      </c>
      <c r="K30" s="22">
        <v>0.9817</v>
      </c>
      <c r="L30" s="22">
        <v>0.9451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0.9924433669492617</v>
      </c>
      <c r="C32" s="23">
        <f aca="true" t="shared" si="9" ref="C32:M32">(((+C$8+C$20)*C$29)+(C$24*C$30))/C$7</f>
        <v>0.9885529337719247</v>
      </c>
      <c r="D32" s="23">
        <f t="shared" si="9"/>
        <v>0.9986088076052095</v>
      </c>
      <c r="E32" s="23">
        <f t="shared" si="9"/>
        <v>0.9747061229819197</v>
      </c>
      <c r="F32" s="23">
        <f t="shared" si="9"/>
        <v>1</v>
      </c>
      <c r="G32" s="23">
        <f t="shared" si="9"/>
        <v>1</v>
      </c>
      <c r="H32" s="23">
        <f t="shared" si="9"/>
        <v>0.994478693587911</v>
      </c>
      <c r="I32" s="23">
        <f t="shared" si="9"/>
        <v>0.9954979882153375</v>
      </c>
      <c r="J32" s="23">
        <f t="shared" si="9"/>
        <v>0.9964537774922718</v>
      </c>
      <c r="K32" s="23">
        <f t="shared" si="9"/>
        <v>0.9980723976823432</v>
      </c>
      <c r="L32" s="23">
        <f t="shared" si="9"/>
        <v>0.9952971619061745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1.7505708549618029</v>
      </c>
      <c r="C35" s="26">
        <f>C32*C34</f>
        <v>1.6847907650274911</v>
      </c>
      <c r="D35" s="26">
        <f>D32*D34</f>
        <v>1.5770030289701469</v>
      </c>
      <c r="E35" s="26">
        <f>E32*E34</f>
        <v>1.9691013096480743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1.6948900374818765</v>
      </c>
      <c r="I35" s="26">
        <f t="shared" si="10"/>
        <v>1.656210002993857</v>
      </c>
      <c r="J35" s="26">
        <f t="shared" si="10"/>
        <v>1.8670554428872697</v>
      </c>
      <c r="K35" s="26">
        <f t="shared" si="10"/>
        <v>1.788046700447918</v>
      </c>
      <c r="L35" s="26">
        <f t="shared" si="10"/>
        <v>2.117793301103958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-0.0052710052</v>
      </c>
      <c r="C36" s="26">
        <v>-0.0055358988</v>
      </c>
      <c r="D36" s="26">
        <v>-0.0051789512</v>
      </c>
      <c r="E36" s="26">
        <v>-0.0037575078</v>
      </c>
      <c r="F36" s="26">
        <v>-0.00473958</v>
      </c>
      <c r="G36" s="26">
        <v>-0.003667</v>
      </c>
      <c r="H36" s="26">
        <v>-0.0039974845</v>
      </c>
      <c r="I36" s="26">
        <v>-0.0046954179</v>
      </c>
      <c r="J36" s="26">
        <v>-0.0004198949</v>
      </c>
      <c r="K36" s="26">
        <v>-0.0050311673</v>
      </c>
      <c r="L36" s="26">
        <v>-0.0068668388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2983.1600000000003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423.72</v>
      </c>
      <c r="F38" s="65">
        <f t="shared" si="11"/>
        <v>1720.5600000000002</v>
      </c>
      <c r="G38" s="65">
        <f t="shared" si="11"/>
        <v>2033.0000000000002</v>
      </c>
      <c r="H38" s="65">
        <f t="shared" si="11"/>
        <v>2217.04</v>
      </c>
      <c r="I38" s="65">
        <f t="shared" si="11"/>
        <v>2255.56</v>
      </c>
      <c r="J38" s="65">
        <f t="shared" si="11"/>
        <v>149.8</v>
      </c>
      <c r="K38" s="65">
        <f t="shared" si="11"/>
        <v>2242.7200000000003</v>
      </c>
      <c r="L38" s="65">
        <f t="shared" si="11"/>
        <v>1271.16</v>
      </c>
      <c r="M38" s="65">
        <f t="shared" si="11"/>
        <v>710.48</v>
      </c>
      <c r="N38" s="28">
        <f>SUM(B38:M38)</f>
        <v>20659.56</v>
      </c>
    </row>
    <row r="39" spans="1:15" ht="18.75" customHeight="1">
      <c r="A39" s="61" t="s">
        <v>46</v>
      </c>
      <c r="B39" s="67">
        <v>697</v>
      </c>
      <c r="C39" s="67">
        <v>583</v>
      </c>
      <c r="D39" s="67">
        <v>504</v>
      </c>
      <c r="E39" s="67">
        <v>99</v>
      </c>
      <c r="F39" s="67">
        <v>402</v>
      </c>
      <c r="G39" s="67">
        <v>475</v>
      </c>
      <c r="H39" s="67">
        <v>518</v>
      </c>
      <c r="I39" s="67">
        <v>527</v>
      </c>
      <c r="J39" s="67">
        <v>35</v>
      </c>
      <c r="K39" s="67">
        <v>524</v>
      </c>
      <c r="L39" s="67">
        <v>297</v>
      </c>
      <c r="M39" s="67">
        <v>166</v>
      </c>
      <c r="N39" s="12">
        <f>SUM(B39:M39)</f>
        <v>4827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4.28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802360.1612883518</v>
      </c>
      <c r="C42" s="69">
        <f aca="true" t="shared" si="12" ref="C42:M42">C43+C44+C45+C46</f>
        <v>568128.7321206032</v>
      </c>
      <c r="D42" s="69">
        <f t="shared" si="12"/>
        <v>558475.8579898335</v>
      </c>
      <c r="E42" s="69">
        <f t="shared" si="12"/>
        <v>128365.6361565078</v>
      </c>
      <c r="F42" s="69">
        <f t="shared" si="12"/>
        <v>490726.73479350004</v>
      </c>
      <c r="G42" s="69">
        <f t="shared" si="12"/>
        <v>657890.330079</v>
      </c>
      <c r="H42" s="69">
        <f t="shared" si="12"/>
        <v>730883.513211798</v>
      </c>
      <c r="I42" s="69">
        <f t="shared" si="12"/>
        <v>647745.0810401788</v>
      </c>
      <c r="J42" s="69">
        <f t="shared" si="12"/>
        <v>526094.8986364412</v>
      </c>
      <c r="K42" s="69">
        <f t="shared" si="12"/>
        <v>602926.3889932684</v>
      </c>
      <c r="L42" s="69">
        <f t="shared" si="12"/>
        <v>314403.8804917068</v>
      </c>
      <c r="M42" s="69">
        <f t="shared" si="12"/>
        <v>169524.96801280003</v>
      </c>
      <c r="N42" s="69">
        <f>N43+N44+N45+N46</f>
        <v>6197526.182813989</v>
      </c>
    </row>
    <row r="43" spans="1:14" ht="18.75" customHeight="1">
      <c r="A43" s="66" t="s">
        <v>94</v>
      </c>
      <c r="B43" s="63">
        <f aca="true" t="shared" si="13" ref="B43:H43">B35*B7</f>
        <v>801791.2112770401</v>
      </c>
      <c r="C43" s="63">
        <f t="shared" si="13"/>
        <v>567498.1821288</v>
      </c>
      <c r="D43" s="63">
        <f t="shared" si="13"/>
        <v>548752.8979967999</v>
      </c>
      <c r="E43" s="63">
        <f t="shared" si="13"/>
        <v>128186.52615677999</v>
      </c>
      <c r="F43" s="63">
        <f t="shared" si="13"/>
        <v>490267.73250000004</v>
      </c>
      <c r="G43" s="63">
        <f t="shared" si="13"/>
        <v>657508.0778</v>
      </c>
      <c r="H43" s="63">
        <f t="shared" si="13"/>
        <v>730389.13319229</v>
      </c>
      <c r="I43" s="63">
        <f>I35*I7</f>
        <v>647324.71104014</v>
      </c>
      <c r="J43" s="63">
        <f>J35*J7</f>
        <v>526063.40864336</v>
      </c>
      <c r="K43" s="63">
        <f>K35*K7</f>
        <v>602378.6290073</v>
      </c>
      <c r="L43" s="63">
        <f>L35*L7</f>
        <v>314151.34049246</v>
      </c>
      <c r="M43" s="63">
        <f>M35*M7</f>
        <v>169363.586</v>
      </c>
      <c r="N43" s="65">
        <f>SUM(B43:M43)</f>
        <v>6183675.436234971</v>
      </c>
    </row>
    <row r="44" spans="1:14" ht="18.75" customHeight="1">
      <c r="A44" s="66" t="s">
        <v>95</v>
      </c>
      <c r="B44" s="63">
        <f aca="true" t="shared" si="14" ref="B44:M44">B36*B7</f>
        <v>-2414.2099886884</v>
      </c>
      <c r="C44" s="63">
        <f t="shared" si="14"/>
        <v>-1864.6900081968001</v>
      </c>
      <c r="D44" s="63">
        <f t="shared" si="14"/>
        <v>-1802.1300069664</v>
      </c>
      <c r="E44" s="63">
        <f t="shared" si="14"/>
        <v>-244.6100002722</v>
      </c>
      <c r="F44" s="63">
        <f t="shared" si="14"/>
        <v>-1261.5577065</v>
      </c>
      <c r="G44" s="63">
        <f t="shared" si="14"/>
        <v>-1650.747721</v>
      </c>
      <c r="H44" s="63">
        <f t="shared" si="14"/>
        <v>-1722.659980492</v>
      </c>
      <c r="I44" s="63">
        <f t="shared" si="14"/>
        <v>-1835.1899999613001</v>
      </c>
      <c r="J44" s="63">
        <f t="shared" si="14"/>
        <v>-118.3100069189</v>
      </c>
      <c r="K44" s="63">
        <f t="shared" si="14"/>
        <v>-1694.9600140316</v>
      </c>
      <c r="L44" s="63">
        <f t="shared" si="14"/>
        <v>-1018.6200007532001</v>
      </c>
      <c r="M44" s="63">
        <f t="shared" si="14"/>
        <v>-549.0979872</v>
      </c>
      <c r="N44" s="28">
        <f>SUM(B44:M44)</f>
        <v>-16176.783420980802</v>
      </c>
    </row>
    <row r="45" spans="1:14" ht="18.75" customHeight="1">
      <c r="A45" s="66" t="s">
        <v>48</v>
      </c>
      <c r="B45" s="63">
        <f aca="true" t="shared" si="15" ref="B45:M45">B38</f>
        <v>2983.1600000000003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423.72</v>
      </c>
      <c r="F45" s="63">
        <f t="shared" si="15"/>
        <v>1720.5600000000002</v>
      </c>
      <c r="G45" s="63">
        <f t="shared" si="15"/>
        <v>2033.0000000000002</v>
      </c>
      <c r="H45" s="63">
        <f t="shared" si="15"/>
        <v>2217.04</v>
      </c>
      <c r="I45" s="63">
        <f t="shared" si="15"/>
        <v>2255.56</v>
      </c>
      <c r="J45" s="63">
        <f t="shared" si="15"/>
        <v>149.8</v>
      </c>
      <c r="K45" s="63">
        <f t="shared" si="15"/>
        <v>2242.7200000000003</v>
      </c>
      <c r="L45" s="63">
        <f t="shared" si="15"/>
        <v>1271.16</v>
      </c>
      <c r="M45" s="63">
        <f t="shared" si="15"/>
        <v>710.48</v>
      </c>
      <c r="N45" s="65">
        <f>SUM(B45:M45)</f>
        <v>20659.56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9367.97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9367.97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-86086.64</v>
      </c>
      <c r="C48" s="28">
        <f aca="true" t="shared" si="16" ref="C48:M48">+C49+C52+C60+C61</f>
        <v>-89915.84</v>
      </c>
      <c r="D48" s="28">
        <f t="shared" si="16"/>
        <v>-60603.72</v>
      </c>
      <c r="E48" s="28">
        <f t="shared" si="16"/>
        <v>-13302.88</v>
      </c>
      <c r="F48" s="28">
        <f t="shared" si="16"/>
        <v>-48198.74</v>
      </c>
      <c r="G48" s="28">
        <f t="shared" si="16"/>
        <v>-93049.8</v>
      </c>
      <c r="H48" s="28">
        <f t="shared" si="16"/>
        <v>-113159.3</v>
      </c>
      <c r="I48" s="28">
        <f t="shared" si="16"/>
        <v>-48906.66</v>
      </c>
      <c r="J48" s="28">
        <f t="shared" si="16"/>
        <v>-84549.74</v>
      </c>
      <c r="K48" s="28">
        <f t="shared" si="16"/>
        <v>-54880</v>
      </c>
      <c r="L48" s="28">
        <f t="shared" si="16"/>
        <v>-42327.1</v>
      </c>
      <c r="M48" s="28">
        <f t="shared" si="16"/>
        <v>-23935.36</v>
      </c>
      <c r="N48" s="28">
        <f>+N49+N52+N60+N61</f>
        <v>-758915.78</v>
      </c>
      <c r="P48" s="40"/>
    </row>
    <row r="49" spans="1:16" ht="18.75" customHeight="1">
      <c r="A49" s="17" t="s">
        <v>49</v>
      </c>
      <c r="B49" s="29">
        <f>B50+B51</f>
        <v>-85603</v>
      </c>
      <c r="C49" s="29">
        <f>C50+C51</f>
        <v>-89796</v>
      </c>
      <c r="D49" s="29">
        <f>D50+D51</f>
        <v>-60501</v>
      </c>
      <c r="E49" s="29">
        <f>E50+E51</f>
        <v>-12999</v>
      </c>
      <c r="F49" s="29">
        <f aca="true" t="shared" si="17" ref="F49:M49">F50+F51</f>
        <v>-47736.5</v>
      </c>
      <c r="G49" s="29">
        <f t="shared" si="17"/>
        <v>-92365</v>
      </c>
      <c r="H49" s="29">
        <f t="shared" si="17"/>
        <v>-112367.5</v>
      </c>
      <c r="I49" s="29">
        <f t="shared" si="17"/>
        <v>-54946.5</v>
      </c>
      <c r="J49" s="29">
        <f t="shared" si="17"/>
        <v>-71375.5</v>
      </c>
      <c r="K49" s="29">
        <f t="shared" si="17"/>
        <v>-59549</v>
      </c>
      <c r="L49" s="29">
        <f t="shared" si="17"/>
        <v>-42241.5</v>
      </c>
      <c r="M49" s="29">
        <f t="shared" si="17"/>
        <v>-23884</v>
      </c>
      <c r="N49" s="28">
        <f aca="true" t="shared" si="18" ref="N49:N61">SUM(B49:M49)</f>
        <v>-753364.5</v>
      </c>
      <c r="P49" s="40"/>
    </row>
    <row r="50" spans="1:16" ht="18.75" customHeight="1">
      <c r="A50" s="13" t="s">
        <v>50</v>
      </c>
      <c r="B50" s="20">
        <f>ROUND(-B9*$D$3,2)</f>
        <v>-85603</v>
      </c>
      <c r="C50" s="20">
        <f>ROUND(-C9*$D$3,2)</f>
        <v>-89796</v>
      </c>
      <c r="D50" s="20">
        <f>ROUND(-D9*$D$3,2)</f>
        <v>-60501</v>
      </c>
      <c r="E50" s="20">
        <f>ROUND(-E9*$D$3,2)</f>
        <v>-12999</v>
      </c>
      <c r="F50" s="20">
        <f aca="true" t="shared" si="19" ref="F50:M50">ROUND(-F9*$D$3,2)</f>
        <v>-47736.5</v>
      </c>
      <c r="G50" s="20">
        <f t="shared" si="19"/>
        <v>-92365</v>
      </c>
      <c r="H50" s="20">
        <f t="shared" si="19"/>
        <v>-112367.5</v>
      </c>
      <c r="I50" s="20">
        <f t="shared" si="19"/>
        <v>-54946.5</v>
      </c>
      <c r="J50" s="20">
        <f t="shared" si="19"/>
        <v>-71375.5</v>
      </c>
      <c r="K50" s="20">
        <f t="shared" si="19"/>
        <v>-59549</v>
      </c>
      <c r="L50" s="20">
        <f t="shared" si="19"/>
        <v>-42241.5</v>
      </c>
      <c r="M50" s="20">
        <f t="shared" si="19"/>
        <v>-23884</v>
      </c>
      <c r="N50" s="54">
        <f t="shared" si="18"/>
        <v>-753364.5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-483.64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-303.88</v>
      </c>
      <c r="F52" s="29">
        <f t="shared" si="21"/>
        <v>-462.24</v>
      </c>
      <c r="G52" s="29">
        <f t="shared" si="21"/>
        <v>-684.8</v>
      </c>
      <c r="H52" s="29">
        <f t="shared" si="21"/>
        <v>-791.8</v>
      </c>
      <c r="I52" s="29">
        <f t="shared" si="21"/>
        <v>6039.84</v>
      </c>
      <c r="J52" s="29">
        <f t="shared" si="21"/>
        <v>-13174.24</v>
      </c>
      <c r="K52" s="29">
        <f t="shared" si="21"/>
        <v>4669</v>
      </c>
      <c r="L52" s="29">
        <f t="shared" si="21"/>
        <v>-85.6</v>
      </c>
      <c r="M52" s="29">
        <f t="shared" si="21"/>
        <v>-51.36</v>
      </c>
      <c r="N52" s="29">
        <f>SUM(N53:N59)</f>
        <v>-5551.280000000001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-483.64</v>
      </c>
      <c r="C59" s="27">
        <v>-119.84</v>
      </c>
      <c r="D59" s="27">
        <v>-102.72</v>
      </c>
      <c r="E59" s="27">
        <v>-303.88</v>
      </c>
      <c r="F59" s="27">
        <v>-462.24</v>
      </c>
      <c r="G59" s="27">
        <v>-684.8</v>
      </c>
      <c r="H59" s="27">
        <v>-791.8</v>
      </c>
      <c r="I59" s="27">
        <v>6539.84</v>
      </c>
      <c r="J59" s="27">
        <v>-2174.24</v>
      </c>
      <c r="K59" s="27">
        <v>7169</v>
      </c>
      <c r="L59" s="27">
        <v>-85.6</v>
      </c>
      <c r="M59" s="27">
        <v>-51.36</v>
      </c>
      <c r="N59" s="27">
        <f t="shared" si="18"/>
        <v>8448.72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716273.5212883517</v>
      </c>
      <c r="C63" s="32">
        <f t="shared" si="22"/>
        <v>478212.89212060324</v>
      </c>
      <c r="D63" s="32">
        <f t="shared" si="22"/>
        <v>497872.1379898335</v>
      </c>
      <c r="E63" s="32">
        <f t="shared" si="22"/>
        <v>115062.75615650779</v>
      </c>
      <c r="F63" s="32">
        <f t="shared" si="22"/>
        <v>442527.99479350005</v>
      </c>
      <c r="G63" s="32">
        <f t="shared" si="22"/>
        <v>564840.5300789999</v>
      </c>
      <c r="H63" s="32">
        <f t="shared" si="22"/>
        <v>617724.213211798</v>
      </c>
      <c r="I63" s="32">
        <f t="shared" si="22"/>
        <v>598838.4210401787</v>
      </c>
      <c r="J63" s="32">
        <f t="shared" si="22"/>
        <v>441545.1586364412</v>
      </c>
      <c r="K63" s="32">
        <f t="shared" si="22"/>
        <v>548046.3889932684</v>
      </c>
      <c r="L63" s="32">
        <f t="shared" si="22"/>
        <v>272076.7804917068</v>
      </c>
      <c r="M63" s="32">
        <f t="shared" si="22"/>
        <v>145589.60801280005</v>
      </c>
      <c r="N63" s="32">
        <f>SUM(B63:M63)</f>
        <v>5438610.40281399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716273.52</v>
      </c>
      <c r="C66" s="42">
        <f aca="true" t="shared" si="23" ref="C66:M66">SUM(C67:C80)</f>
        <v>478212.89</v>
      </c>
      <c r="D66" s="42">
        <f t="shared" si="23"/>
        <v>497872.14</v>
      </c>
      <c r="E66" s="42">
        <f t="shared" si="23"/>
        <v>115062.76</v>
      </c>
      <c r="F66" s="42">
        <f t="shared" si="23"/>
        <v>442527.99</v>
      </c>
      <c r="G66" s="42">
        <f t="shared" si="23"/>
        <v>564840.53</v>
      </c>
      <c r="H66" s="42">
        <f t="shared" si="23"/>
        <v>617724.22</v>
      </c>
      <c r="I66" s="42">
        <f t="shared" si="23"/>
        <v>598838.42</v>
      </c>
      <c r="J66" s="42">
        <f t="shared" si="23"/>
        <v>441545.16</v>
      </c>
      <c r="K66" s="42">
        <f t="shared" si="23"/>
        <v>548046.39</v>
      </c>
      <c r="L66" s="42">
        <f t="shared" si="23"/>
        <v>272076.78</v>
      </c>
      <c r="M66" s="42">
        <f t="shared" si="23"/>
        <v>145589.61</v>
      </c>
      <c r="N66" s="32">
        <f>SUM(N67:N80)</f>
        <v>5438610.41</v>
      </c>
      <c r="P66" s="40"/>
    </row>
    <row r="67" spans="1:14" ht="18.75" customHeight="1">
      <c r="A67" s="17" t="s">
        <v>100</v>
      </c>
      <c r="B67" s="42">
        <v>145207.39</v>
      </c>
      <c r="C67" s="42">
        <v>140868.87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286076.26</v>
      </c>
    </row>
    <row r="68" spans="1:14" ht="18.75" customHeight="1">
      <c r="A68" s="17" t="s">
        <v>101</v>
      </c>
      <c r="B68" s="42">
        <v>571066.13</v>
      </c>
      <c r="C68" s="42">
        <v>337344.02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908410.15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497872.14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497872.14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115062.76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115062.76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442527.99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442527.99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564840.53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564840.53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471485.1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471485.1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146239.12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146239.12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598838.42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598838.42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441545.16</v>
      </c>
      <c r="K76" s="41">
        <v>0</v>
      </c>
      <c r="L76" s="41">
        <v>0</v>
      </c>
      <c r="M76" s="41">
        <v>0</v>
      </c>
      <c r="N76" s="32">
        <f t="shared" si="24"/>
        <v>441545.16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548046.39</v>
      </c>
      <c r="L77" s="41">
        <v>0</v>
      </c>
      <c r="M77" s="70"/>
      <c r="N77" s="29">
        <f t="shared" si="24"/>
        <v>548046.39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272076.78</v>
      </c>
      <c r="M78" s="41">
        <v>0</v>
      </c>
      <c r="N78" s="32">
        <f t="shared" si="24"/>
        <v>272076.78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145589.61</v>
      </c>
      <c r="N79" s="29">
        <f t="shared" si="24"/>
        <v>145589.61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1.962661789190963</v>
      </c>
      <c r="C84" s="52">
        <v>1.9312343885813625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1.704124487004104</v>
      </c>
      <c r="C85" s="52">
        <v>1.598391218925421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1.5770030347269322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1.9691013686846188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1.841899990607683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1.4606000048871188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1.7158199094489044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1.6328345616311057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1.656210000332611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1.8670554477021306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1.7880467033945597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2.1177932977841296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2.0890000493376424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2015-07-20T13:20:30Z</dcterms:modified>
  <cp:category/>
  <cp:version/>
  <cp:contentType/>
  <cp:contentStatus/>
</cp:coreProperties>
</file>