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<sst xmlns="http://schemas.openxmlformats.org/spreadsheetml/2006/main" count="110" uniqueCount="108">
  <si>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</si>
  <si>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</si>
  <si>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</si>
  <si>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</si>
  <si>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</si>
  <si>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</si>
  <si>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</si>
  <si>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</si>
  <si>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</si>
  <si>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</si>
  <si>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</si>
  <si>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</si>
  <si>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</si>
  <si>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</si>
  <si>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</si>
  <si>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</si>
  <si>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</si>
  <si>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</si>
  <si>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</si>
  <si>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</si>
  <si>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</si>
  <si>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</si>
  <si>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</si>
  <si>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</si>
  <si>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</si>
  <si>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</si>
  <si>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</si>
  <si>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</si>
  <si>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</si>
  <si>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</si>
  <si>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</si>
  <si>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</si>
  <si>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</si>
  <si>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</si>
  <si>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</si>
  <si>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</si>
  <si>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</si>
  <si>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</si>
  <si>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</si>
  <si>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</si>
  <si>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</si>
  <si>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</si>
  <si>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</si>
  <si>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</si>
  <si>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</si>
  <si>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</si>
  <si>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</si>
  <si>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</si>
  <si>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</si>
  <si>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</si>
  <si>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</si>
  <si>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</si>
  <si>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</si>
  <si>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</si>
  <si>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</si>
  <si>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</si>
  <si>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</si>
  <si>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</si>
  <si>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</si>
  <si>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</si>
  <si>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</si>
  <si>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</si>
  <si>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</si>
  <si>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</si>
  <si>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</si>
  <si>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</si>
  <si>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</si>
  <si>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</si>
  <si>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</si>
  <si>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</si>
  <si>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</si>
  <si>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</si>
  <si>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</si>
  <si>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</si>
  <si>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</si>
  <si>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</si>
  <si>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</si>
  <si>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</si>
  <si>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</si>
  <si>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</si>
  <si>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</si>
  <si>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</si>
  <si>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</si>
  <si>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</si>
  <si>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</si>
  <si>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</si>
  <si>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</si>
  <si>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</si>
  <si>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</si>
  <si>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</si>
  <si>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</si>
  <si>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</si>
  <si>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</si>
  <si>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</si>
  <si>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</si>
  <si>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</si>
  <si>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</si>
  <si>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</si>
  <si>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</si>
  <si>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</si>
  <si>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</si>
  <si>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</si>
  <si>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</si>
  <si>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</si>
  <si>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</si>
  <si>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</si>
  <si>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</si>
  <si>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11/07/15 - VENCIMENTO 17/07/15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</si>
</sst>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326387</v>
      </c>
      <c r="C7" s="10">
        <f>C8+C20+C24</f>
        <v>232862</v>
      </c>
      <c r="D7" s="10">
        <f>D8+D20+D24</f>
        <v>261450</v>
      </c>
      <c r="E7" s="10">
        <f>E8+E20+E24</f>
        <v>50169</v>
      </c>
      <c r="F7" s="10">
        <f aca="true" t="shared" si="0" ref="F7:M7">F8+F20+F24</f>
        <v>191249</v>
      </c>
      <c r="G7" s="10">
        <f t="shared" si="0"/>
        <v>304537</v>
      </c>
      <c r="H7" s="10">
        <f t="shared" si="0"/>
        <v>287621</v>
      </c>
      <c r="I7" s="10">
        <f t="shared" si="0"/>
        <v>284382</v>
      </c>
      <c r="J7" s="10">
        <f t="shared" si="0"/>
        <v>208112</v>
      </c>
      <c r="K7" s="10">
        <f t="shared" si="0"/>
        <v>269382</v>
      </c>
      <c r="L7" s="10">
        <f t="shared" si="0"/>
        <v>96996</v>
      </c>
      <c r="M7" s="10">
        <f t="shared" si="0"/>
        <v>48738</v>
      </c>
      <c r="N7" s="10">
        <f>+N8+N20+N24</f>
        <v>2561885</v>
      </c>
      <c r="O7"/>
      <c r="P7" s="39"/>
    </row>
    <row r="8" spans="1:15" ht="18.75" customHeight="1">
      <c r="A8" s="11" t="s">
        <v>27</v>
      </c>
      <c r="B8" s="12">
        <f>+B9+B12+B16</f>
        <v>188999</v>
      </c>
      <c r="C8" s="12">
        <f>+C9+C12+C16</f>
        <v>142556</v>
      </c>
      <c r="D8" s="12">
        <f>+D9+D12+D16</f>
        <v>166580</v>
      </c>
      <c r="E8" s="12">
        <f>+E9+E12+E16</f>
        <v>30550</v>
      </c>
      <c r="F8" s="12">
        <f aca="true" t="shared" si="1" ref="F8:M8">+F9+F12+F16</f>
        <v>115186</v>
      </c>
      <c r="G8" s="12">
        <f t="shared" si="1"/>
        <v>185349</v>
      </c>
      <c r="H8" s="12">
        <f t="shared" si="1"/>
        <v>171788</v>
      </c>
      <c r="I8" s="12">
        <f t="shared" si="1"/>
        <v>168620</v>
      </c>
      <c r="J8" s="12">
        <f t="shared" si="1"/>
        <v>128518</v>
      </c>
      <c r="K8" s="12">
        <f t="shared" si="1"/>
        <v>156791</v>
      </c>
      <c r="L8" s="12">
        <f t="shared" si="1"/>
        <v>60236</v>
      </c>
      <c r="M8" s="12">
        <f t="shared" si="1"/>
        <v>32201</v>
      </c>
      <c r="N8" s="12">
        <f>SUM(B8:M8)</f>
        <v>1547374</v>
      </c>
      <c r="O8"/>
    </row>
    <row r="9" spans="1:15" ht="18.75" customHeight="1">
      <c r="A9" s="13" t="s">
        <v>4</v>
      </c>
      <c r="B9" s="14">
        <v>22896</v>
      </c>
      <c r="C9" s="14">
        <v>24136</v>
      </c>
      <c r="D9" s="14">
        <v>17521</v>
      </c>
      <c r="E9" s="14">
        <v>3591</v>
      </c>
      <c r="F9" s="14">
        <v>12726</v>
      </c>
      <c r="G9" s="14">
        <v>23249</v>
      </c>
      <c r="H9" s="14">
        <v>28830</v>
      </c>
      <c r="I9" s="14">
        <v>15644</v>
      </c>
      <c r="J9" s="14">
        <v>19025</v>
      </c>
      <c r="K9" s="14">
        <v>16792</v>
      </c>
      <c r="L9" s="14">
        <v>9230</v>
      </c>
      <c r="M9" s="14">
        <v>5184</v>
      </c>
      <c r="N9" s="12">
        <f aca="true" t="shared" si="2" ref="N9:N19">SUM(B9:M9)</f>
        <v>198824</v>
      </c>
      <c r="O9"/>
    </row>
    <row r="10" spans="1:15" ht="18.75" customHeight="1">
      <c r="A10" s="15" t="s">
        <v>5</v>
      </c>
      <c r="B10" s="14">
        <f>+B9-B11</f>
        <v>22896</v>
      </c>
      <c r="C10" s="14">
        <f>+C9-C11</f>
        <v>24136</v>
      </c>
      <c r="D10" s="14">
        <f>+D9-D11</f>
        <v>17521</v>
      </c>
      <c r="E10" s="14">
        <f>+E9-E11</f>
        <v>3591</v>
      </c>
      <c r="F10" s="14">
        <f aca="true" t="shared" si="3" ref="F10:M10">+F9-F11</f>
        <v>12726</v>
      </c>
      <c r="G10" s="14">
        <f t="shared" si="3"/>
        <v>23249</v>
      </c>
      <c r="H10" s="14">
        <f t="shared" si="3"/>
        <v>28830</v>
      </c>
      <c r="I10" s="14">
        <f t="shared" si="3"/>
        <v>15644</v>
      </c>
      <c r="J10" s="14">
        <f t="shared" si="3"/>
        <v>19025</v>
      </c>
      <c r="K10" s="14">
        <f t="shared" si="3"/>
        <v>16792</v>
      </c>
      <c r="L10" s="14">
        <f t="shared" si="3"/>
        <v>9230</v>
      </c>
      <c r="M10" s="14">
        <f t="shared" si="3"/>
        <v>5184</v>
      </c>
      <c r="N10" s="12">
        <f t="shared" si="2"/>
        <v>198824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140260</v>
      </c>
      <c r="C12" s="14">
        <f>C13+C14+C15</f>
        <v>102219</v>
      </c>
      <c r="D12" s="14">
        <f>D13+D14+D15</f>
        <v>132208</v>
      </c>
      <c r="E12" s="14">
        <f>E13+E14+E15</f>
        <v>23584</v>
      </c>
      <c r="F12" s="14">
        <f aca="true" t="shared" si="4" ref="F12:M12">F13+F14+F15</f>
        <v>88944</v>
      </c>
      <c r="G12" s="14">
        <f t="shared" si="4"/>
        <v>140704</v>
      </c>
      <c r="H12" s="14">
        <f t="shared" si="4"/>
        <v>124996</v>
      </c>
      <c r="I12" s="14">
        <f t="shared" si="4"/>
        <v>133358</v>
      </c>
      <c r="J12" s="14">
        <f t="shared" si="4"/>
        <v>95443</v>
      </c>
      <c r="K12" s="14">
        <f t="shared" si="4"/>
        <v>121473</v>
      </c>
      <c r="L12" s="14">
        <f t="shared" si="4"/>
        <v>45703</v>
      </c>
      <c r="M12" s="14">
        <f t="shared" si="4"/>
        <v>24638</v>
      </c>
      <c r="N12" s="12">
        <f t="shared" si="2"/>
        <v>1173530</v>
      </c>
      <c r="O12"/>
    </row>
    <row r="13" spans="1:15" ht="18.75" customHeight="1">
      <c r="A13" s="15" t="s">
        <v>7</v>
      </c>
      <c r="B13" s="14">
        <v>69680</v>
      </c>
      <c r="C13" s="14">
        <v>52923</v>
      </c>
      <c r="D13" s="14">
        <v>65173</v>
      </c>
      <c r="E13" s="14">
        <v>11720</v>
      </c>
      <c r="F13" s="14">
        <v>44135</v>
      </c>
      <c r="G13" s="14">
        <v>71001</v>
      </c>
      <c r="H13" s="14">
        <v>65077</v>
      </c>
      <c r="I13" s="14">
        <v>68228</v>
      </c>
      <c r="J13" s="14">
        <v>47289</v>
      </c>
      <c r="K13" s="14">
        <v>58923</v>
      </c>
      <c r="L13" s="14">
        <v>21597</v>
      </c>
      <c r="M13" s="14">
        <v>11580</v>
      </c>
      <c r="N13" s="12">
        <f t="shared" si="2"/>
        <v>587326</v>
      </c>
      <c r="O13"/>
    </row>
    <row r="14" spans="1:15" ht="18.75" customHeight="1">
      <c r="A14" s="15" t="s">
        <v>8</v>
      </c>
      <c r="B14" s="14">
        <v>67243</v>
      </c>
      <c r="C14" s="14">
        <v>46266</v>
      </c>
      <c r="D14" s="14">
        <v>64087</v>
      </c>
      <c r="E14" s="14">
        <v>11082</v>
      </c>
      <c r="F14" s="14">
        <v>42094</v>
      </c>
      <c r="G14" s="14">
        <v>64813</v>
      </c>
      <c r="H14" s="14">
        <v>56483</v>
      </c>
      <c r="I14" s="14">
        <v>62654</v>
      </c>
      <c r="J14" s="14">
        <v>45826</v>
      </c>
      <c r="K14" s="14">
        <v>60081</v>
      </c>
      <c r="L14" s="14">
        <v>23146</v>
      </c>
      <c r="M14" s="14">
        <v>12603</v>
      </c>
      <c r="N14" s="12">
        <f t="shared" si="2"/>
        <v>556378</v>
      </c>
      <c r="O14"/>
    </row>
    <row r="15" spans="1:15" ht="18.75" customHeight="1">
      <c r="A15" s="15" t="s">
        <v>9</v>
      </c>
      <c r="B15" s="14">
        <v>3337</v>
      </c>
      <c r="C15" s="14">
        <v>3030</v>
      </c>
      <c r="D15" s="14">
        <v>2948</v>
      </c>
      <c r="E15" s="14">
        <v>782</v>
      </c>
      <c r="F15" s="14">
        <v>2715</v>
      </c>
      <c r="G15" s="14">
        <v>4890</v>
      </c>
      <c r="H15" s="14">
        <v>3436</v>
      </c>
      <c r="I15" s="14">
        <v>2476</v>
      </c>
      <c r="J15" s="14">
        <v>2328</v>
      </c>
      <c r="K15" s="14">
        <v>2469</v>
      </c>
      <c r="L15" s="14">
        <v>960</v>
      </c>
      <c r="M15" s="14">
        <v>455</v>
      </c>
      <c r="N15" s="12">
        <f t="shared" si="2"/>
        <v>29826</v>
      </c>
      <c r="O15"/>
    </row>
    <row r="16" spans="1:14" ht="18.75" customHeight="1">
      <c r="A16" s="16" t="s">
        <v>26</v>
      </c>
      <c r="B16" s="14">
        <f>B17+B18+B19</f>
        <v>25843</v>
      </c>
      <c r="C16" s="14">
        <f>C17+C18+C19</f>
        <v>16201</v>
      </c>
      <c r="D16" s="14">
        <f>D17+D18+D19</f>
        <v>16851</v>
      </c>
      <c r="E16" s="14">
        <f>E17+E18+E19</f>
        <v>3375</v>
      </c>
      <c r="F16" s="14">
        <f aca="true" t="shared" si="5" ref="F16:M16">F17+F18+F19</f>
        <v>13516</v>
      </c>
      <c r="G16" s="14">
        <f t="shared" si="5"/>
        <v>21396</v>
      </c>
      <c r="H16" s="14">
        <f t="shared" si="5"/>
        <v>17962</v>
      </c>
      <c r="I16" s="14">
        <f t="shared" si="5"/>
        <v>19618</v>
      </c>
      <c r="J16" s="14">
        <f t="shared" si="5"/>
        <v>14050</v>
      </c>
      <c r="K16" s="14">
        <f t="shared" si="5"/>
        <v>18526</v>
      </c>
      <c r="L16" s="14">
        <f t="shared" si="5"/>
        <v>5303</v>
      </c>
      <c r="M16" s="14">
        <f t="shared" si="5"/>
        <v>2379</v>
      </c>
      <c r="N16" s="12">
        <f t="shared" si="2"/>
        <v>175020</v>
      </c>
    </row>
    <row r="17" spans="1:15" ht="18.75" customHeight="1">
      <c r="A17" s="15" t="s">
        <v>23</v>
      </c>
      <c r="B17" s="14">
        <v>5890</v>
      </c>
      <c r="C17" s="14">
        <v>4379</v>
      </c>
      <c r="D17" s="14">
        <v>4237</v>
      </c>
      <c r="E17" s="14">
        <v>965</v>
      </c>
      <c r="F17" s="14">
        <v>3527</v>
      </c>
      <c r="G17" s="14">
        <v>6126</v>
      </c>
      <c r="H17" s="14">
        <v>5418</v>
      </c>
      <c r="I17" s="14">
        <v>5571</v>
      </c>
      <c r="J17" s="14">
        <v>4038</v>
      </c>
      <c r="K17" s="14">
        <v>5313</v>
      </c>
      <c r="L17" s="14">
        <v>1596</v>
      </c>
      <c r="M17" s="14">
        <v>636</v>
      </c>
      <c r="N17" s="12">
        <f t="shared" si="2"/>
        <v>47696</v>
      </c>
      <c r="O17"/>
    </row>
    <row r="18" spans="1:15" ht="18.75" customHeight="1">
      <c r="A18" s="15" t="s">
        <v>24</v>
      </c>
      <c r="B18" s="14">
        <v>1732</v>
      </c>
      <c r="C18" s="14">
        <v>877</v>
      </c>
      <c r="D18" s="14">
        <v>1833</v>
      </c>
      <c r="E18" s="14">
        <v>243</v>
      </c>
      <c r="F18" s="14">
        <v>1071</v>
      </c>
      <c r="G18" s="14">
        <v>1552</v>
      </c>
      <c r="H18" s="14">
        <v>1752</v>
      </c>
      <c r="I18" s="14">
        <v>1554</v>
      </c>
      <c r="J18" s="14">
        <v>1151</v>
      </c>
      <c r="K18" s="14">
        <v>2003</v>
      </c>
      <c r="L18" s="14">
        <v>517</v>
      </c>
      <c r="M18" s="14">
        <v>268</v>
      </c>
      <c r="N18" s="12">
        <f t="shared" si="2"/>
        <v>14553</v>
      </c>
      <c r="O18"/>
    </row>
    <row r="19" spans="1:15" ht="18.75" customHeight="1">
      <c r="A19" s="15" t="s">
        <v>25</v>
      </c>
      <c r="B19" s="14">
        <v>18221</v>
      </c>
      <c r="C19" s="14">
        <v>10945</v>
      </c>
      <c r="D19" s="14">
        <v>10781</v>
      </c>
      <c r="E19" s="14">
        <v>2167</v>
      </c>
      <c r="F19" s="14">
        <v>8918</v>
      </c>
      <c r="G19" s="14">
        <v>13718</v>
      </c>
      <c r="H19" s="14">
        <v>10792</v>
      </c>
      <c r="I19" s="14">
        <v>12493</v>
      </c>
      <c r="J19" s="14">
        <v>8861</v>
      </c>
      <c r="K19" s="14">
        <v>11210</v>
      </c>
      <c r="L19" s="14">
        <v>3190</v>
      </c>
      <c r="M19" s="14">
        <v>1475</v>
      </c>
      <c r="N19" s="12">
        <f t="shared" si="2"/>
        <v>112771</v>
      </c>
      <c r="O19"/>
    </row>
    <row r="20" spans="1:15" ht="18.75" customHeight="1">
      <c r="A20" s="17" t="s">
        <v>10</v>
      </c>
      <c r="B20" s="18">
        <f>B21+B22+B23</f>
        <v>97795</v>
      </c>
      <c r="C20" s="18">
        <f>C21+C22+C23</f>
        <v>58433</v>
      </c>
      <c r="D20" s="18">
        <f>D21+D22+D23</f>
        <v>62909</v>
      </c>
      <c r="E20" s="18">
        <f>E21+E22+E23</f>
        <v>11970</v>
      </c>
      <c r="F20" s="18">
        <f aca="true" t="shared" si="6" ref="F20:M20">F21+F22+F23</f>
        <v>47392</v>
      </c>
      <c r="G20" s="18">
        <f t="shared" si="6"/>
        <v>75200</v>
      </c>
      <c r="H20" s="18">
        <f t="shared" si="6"/>
        <v>77201</v>
      </c>
      <c r="I20" s="18">
        <f t="shared" si="6"/>
        <v>85664</v>
      </c>
      <c r="J20" s="18">
        <f t="shared" si="6"/>
        <v>54222</v>
      </c>
      <c r="K20" s="18">
        <f t="shared" si="6"/>
        <v>88098</v>
      </c>
      <c r="L20" s="18">
        <f t="shared" si="6"/>
        <v>29104</v>
      </c>
      <c r="M20" s="18">
        <f t="shared" si="6"/>
        <v>13633</v>
      </c>
      <c r="N20" s="12">
        <f aca="true" t="shared" si="7" ref="N20:N26">SUM(B20:M20)</f>
        <v>701621</v>
      </c>
      <c r="O20"/>
    </row>
    <row r="21" spans="1:15" ht="18.75" customHeight="1">
      <c r="A21" s="13" t="s">
        <v>11</v>
      </c>
      <c r="B21" s="14">
        <v>52077</v>
      </c>
      <c r="C21" s="14">
        <v>33807</v>
      </c>
      <c r="D21" s="14">
        <v>33610</v>
      </c>
      <c r="E21" s="14">
        <v>6560</v>
      </c>
      <c r="F21" s="14">
        <v>25693</v>
      </c>
      <c r="G21" s="14">
        <v>41662</v>
      </c>
      <c r="H21" s="14">
        <v>44373</v>
      </c>
      <c r="I21" s="14">
        <v>46679</v>
      </c>
      <c r="J21" s="14">
        <v>29532</v>
      </c>
      <c r="K21" s="14">
        <v>45959</v>
      </c>
      <c r="L21" s="14">
        <v>15344</v>
      </c>
      <c r="M21" s="14">
        <v>7009</v>
      </c>
      <c r="N21" s="12">
        <f t="shared" si="7"/>
        <v>382305</v>
      </c>
      <c r="O21"/>
    </row>
    <row r="22" spans="1:15" ht="18.75" customHeight="1">
      <c r="A22" s="13" t="s">
        <v>12</v>
      </c>
      <c r="B22" s="14">
        <v>43831</v>
      </c>
      <c r="C22" s="14">
        <v>23203</v>
      </c>
      <c r="D22" s="14">
        <v>28058</v>
      </c>
      <c r="E22" s="14">
        <v>5109</v>
      </c>
      <c r="F22" s="14">
        <v>20502</v>
      </c>
      <c r="G22" s="14">
        <v>31449</v>
      </c>
      <c r="H22" s="14">
        <v>31289</v>
      </c>
      <c r="I22" s="14">
        <v>37707</v>
      </c>
      <c r="J22" s="14">
        <v>23685</v>
      </c>
      <c r="K22" s="14">
        <v>40704</v>
      </c>
      <c r="L22" s="14">
        <v>13223</v>
      </c>
      <c r="M22" s="14">
        <v>6420</v>
      </c>
      <c r="N22" s="12">
        <f t="shared" si="7"/>
        <v>305180</v>
      </c>
      <c r="O22"/>
    </row>
    <row r="23" spans="1:15" ht="18.75" customHeight="1">
      <c r="A23" s="13" t="s">
        <v>13</v>
      </c>
      <c r="B23" s="14">
        <v>1887</v>
      </c>
      <c r="C23" s="14">
        <v>1423</v>
      </c>
      <c r="D23" s="14">
        <v>1241</v>
      </c>
      <c r="E23" s="14">
        <v>301</v>
      </c>
      <c r="F23" s="14">
        <v>1197</v>
      </c>
      <c r="G23" s="14">
        <v>2089</v>
      </c>
      <c r="H23" s="14">
        <v>1539</v>
      </c>
      <c r="I23" s="14">
        <v>1278</v>
      </c>
      <c r="J23" s="14">
        <v>1005</v>
      </c>
      <c r="K23" s="14">
        <v>1435</v>
      </c>
      <c r="L23" s="14">
        <v>537</v>
      </c>
      <c r="M23" s="14">
        <v>204</v>
      </c>
      <c r="N23" s="12">
        <f t="shared" si="7"/>
        <v>14136</v>
      </c>
      <c r="O23"/>
    </row>
    <row r="24" spans="1:15" ht="18.75" customHeight="1">
      <c r="A24" s="17" t="s">
        <v>14</v>
      </c>
      <c r="B24" s="14">
        <f>B25+B26</f>
        <v>39593</v>
      </c>
      <c r="C24" s="14">
        <f>C25+C26</f>
        <v>31873</v>
      </c>
      <c r="D24" s="14">
        <f>D25+D26</f>
        <v>31961</v>
      </c>
      <c r="E24" s="14">
        <f>E25+E26</f>
        <v>7649</v>
      </c>
      <c r="F24" s="14">
        <f aca="true" t="shared" si="8" ref="F24:M24">F25+F26</f>
        <v>28671</v>
      </c>
      <c r="G24" s="14">
        <f t="shared" si="8"/>
        <v>43988</v>
      </c>
      <c r="H24" s="14">
        <f t="shared" si="8"/>
        <v>38632</v>
      </c>
      <c r="I24" s="14">
        <f t="shared" si="8"/>
        <v>30098</v>
      </c>
      <c r="J24" s="14">
        <f t="shared" si="8"/>
        <v>25372</v>
      </c>
      <c r="K24" s="14">
        <f t="shared" si="8"/>
        <v>24493</v>
      </c>
      <c r="L24" s="14">
        <f t="shared" si="8"/>
        <v>7656</v>
      </c>
      <c r="M24" s="14">
        <f t="shared" si="8"/>
        <v>2904</v>
      </c>
      <c r="N24" s="12">
        <f t="shared" si="7"/>
        <v>312890</v>
      </c>
      <c r="O24"/>
    </row>
    <row r="25" spans="1:15" ht="18.75" customHeight="1">
      <c r="A25" s="13" t="s">
        <v>15</v>
      </c>
      <c r="B25" s="14">
        <v>25340</v>
      </c>
      <c r="C25" s="14">
        <v>20399</v>
      </c>
      <c r="D25" s="14">
        <v>20455</v>
      </c>
      <c r="E25" s="14">
        <v>4895</v>
      </c>
      <c r="F25" s="14">
        <v>18349</v>
      </c>
      <c r="G25" s="14">
        <v>28152</v>
      </c>
      <c r="H25" s="14">
        <v>24724</v>
      </c>
      <c r="I25" s="14">
        <v>19263</v>
      </c>
      <c r="J25" s="14">
        <v>16238</v>
      </c>
      <c r="K25" s="14">
        <v>15676</v>
      </c>
      <c r="L25" s="14">
        <v>4900</v>
      </c>
      <c r="M25" s="14">
        <v>1859</v>
      </c>
      <c r="N25" s="12">
        <f t="shared" si="7"/>
        <v>200250</v>
      </c>
      <c r="O25"/>
    </row>
    <row r="26" spans="1:15" ht="18.75" customHeight="1">
      <c r="A26" s="13" t="s">
        <v>16</v>
      </c>
      <c r="B26" s="14">
        <v>14253</v>
      </c>
      <c r="C26" s="14">
        <v>11474</v>
      </c>
      <c r="D26" s="14">
        <v>11506</v>
      </c>
      <c r="E26" s="14">
        <v>2754</v>
      </c>
      <c r="F26" s="14">
        <v>10322</v>
      </c>
      <c r="G26" s="14">
        <v>15836</v>
      </c>
      <c r="H26" s="14">
        <v>13908</v>
      </c>
      <c r="I26" s="14">
        <v>10835</v>
      </c>
      <c r="J26" s="14">
        <v>9134</v>
      </c>
      <c r="K26" s="14">
        <v>8817</v>
      </c>
      <c r="L26" s="14">
        <v>2756</v>
      </c>
      <c r="M26" s="14">
        <v>1045</v>
      </c>
      <c r="N26" s="12">
        <f t="shared" si="7"/>
        <v>112640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0.9952</v>
      </c>
      <c r="C29" s="22">
        <v>1</v>
      </c>
      <c r="D29" s="22">
        <v>0.9984</v>
      </c>
      <c r="E29" s="22">
        <v>0.9903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0.924</v>
      </c>
      <c r="D30" s="22">
        <v>1</v>
      </c>
      <c r="E30" s="22">
        <v>0.8966</v>
      </c>
      <c r="F30" s="22">
        <v>1</v>
      </c>
      <c r="G30" s="22">
        <v>1</v>
      </c>
      <c r="H30" s="22">
        <v>0.9627</v>
      </c>
      <c r="I30" s="22">
        <v>0.9602</v>
      </c>
      <c r="J30" s="22">
        <v>0.9736</v>
      </c>
      <c r="K30" s="22">
        <v>0.9817</v>
      </c>
      <c r="L30" s="22">
        <v>0.9451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0.9925797706403747</v>
      </c>
      <c r="C32" s="23">
        <f aca="true" t="shared" si="9" ref="C32:M32">(((+C$8+C$20)*C$29)+(C$24*C$30))/C$7</f>
        <v>0.9895974955123635</v>
      </c>
      <c r="D32" s="23">
        <f t="shared" si="9"/>
        <v>0.9985955922738573</v>
      </c>
      <c r="E32" s="23">
        <f t="shared" si="9"/>
        <v>0.9760140604755924</v>
      </c>
      <c r="F32" s="23">
        <f t="shared" si="9"/>
        <v>1</v>
      </c>
      <c r="G32" s="23">
        <f t="shared" si="9"/>
        <v>1</v>
      </c>
      <c r="H32" s="23">
        <f t="shared" si="9"/>
        <v>0.9949900264584296</v>
      </c>
      <c r="I32" s="23">
        <f t="shared" si="9"/>
        <v>0.9957877066762313</v>
      </c>
      <c r="J32" s="23">
        <f t="shared" si="9"/>
        <v>0.9967814407626663</v>
      </c>
      <c r="K32" s="23">
        <f t="shared" si="9"/>
        <v>0.998336110430541</v>
      </c>
      <c r="L32" s="23">
        <f t="shared" si="9"/>
        <v>0.9956666831621922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1.750811457432557</v>
      </c>
      <c r="C35" s="26">
        <f>C32*C34</f>
        <v>1.6865710116017212</v>
      </c>
      <c r="D35" s="26">
        <f>D32*D34</f>
        <v>1.5769821593188753</v>
      </c>
      <c r="E35" s="26">
        <f>E32*E34</f>
        <v>1.9717436049727917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1.6957615020931014</v>
      </c>
      <c r="I35" s="26">
        <f t="shared" si="10"/>
        <v>1.656692007597246</v>
      </c>
      <c r="J35" s="26">
        <f t="shared" si="10"/>
        <v>1.8676693855570077</v>
      </c>
      <c r="K35" s="26">
        <f t="shared" si="10"/>
        <v>1.7885191418363144</v>
      </c>
      <c r="L35" s="26">
        <f t="shared" si="10"/>
        <v>2.1185795684325126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-0.0052717173</v>
      </c>
      <c r="C36" s="26">
        <v>-0.0055417372</v>
      </c>
      <c r="D36" s="26">
        <v>-0.005178887</v>
      </c>
      <c r="E36" s="26">
        <v>-0.0037626821</v>
      </c>
      <c r="F36" s="26">
        <v>-0.00473958</v>
      </c>
      <c r="G36" s="26">
        <v>-0.003667</v>
      </c>
      <c r="H36" s="26">
        <v>-0.0039995341</v>
      </c>
      <c r="I36" s="26">
        <v>-0.0046076756</v>
      </c>
      <c r="J36" s="26">
        <v>-0.0004200623</v>
      </c>
      <c r="K36" s="26">
        <v>-0.0049268325</v>
      </c>
      <c r="L36" s="26">
        <v>-0.0068694585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2983.1600000000003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423.72</v>
      </c>
      <c r="F38" s="65">
        <f t="shared" si="11"/>
        <v>1720.5600000000002</v>
      </c>
      <c r="G38" s="65">
        <f t="shared" si="11"/>
        <v>2033.0000000000002</v>
      </c>
      <c r="H38" s="65">
        <f t="shared" si="11"/>
        <v>2217.04</v>
      </c>
      <c r="I38" s="65">
        <f t="shared" si="11"/>
        <v>2212.76</v>
      </c>
      <c r="J38" s="65">
        <f t="shared" si="11"/>
        <v>149.8</v>
      </c>
      <c r="K38" s="65">
        <f t="shared" si="11"/>
        <v>2195.6400000000003</v>
      </c>
      <c r="L38" s="65">
        <f t="shared" si="11"/>
        <v>1271.16</v>
      </c>
      <c r="M38" s="65">
        <f t="shared" si="11"/>
        <v>710.48</v>
      </c>
      <c r="N38" s="28">
        <f>SUM(B38:M38)</f>
        <v>20569.68</v>
      </c>
    </row>
    <row r="39" spans="1:15" ht="18.75" customHeight="1">
      <c r="A39" s="61" t="s">
        <v>46</v>
      </c>
      <c r="B39" s="67">
        <v>697</v>
      </c>
      <c r="C39" s="67">
        <v>583</v>
      </c>
      <c r="D39" s="67">
        <v>504</v>
      </c>
      <c r="E39" s="67">
        <v>99</v>
      </c>
      <c r="F39" s="67">
        <v>402</v>
      </c>
      <c r="G39" s="67">
        <v>475</v>
      </c>
      <c r="H39" s="67">
        <v>518</v>
      </c>
      <c r="I39" s="67">
        <v>517</v>
      </c>
      <c r="J39" s="67">
        <v>35</v>
      </c>
      <c r="K39" s="67">
        <v>513</v>
      </c>
      <c r="L39" s="67">
        <v>297</v>
      </c>
      <c r="M39" s="67">
        <v>166</v>
      </c>
      <c r="N39" s="12">
        <f>SUM(B39:M39)</f>
        <v>4806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572704.639162645</v>
      </c>
      <c r="C42" s="69">
        <f aca="true" t="shared" si="12" ref="C42:M42">C43+C44+C45+C46</f>
        <v>393943.07889573363</v>
      </c>
      <c r="D42" s="69">
        <f t="shared" si="12"/>
        <v>422473.05554776994</v>
      </c>
      <c r="E42" s="69">
        <f t="shared" si="12"/>
        <v>99155.35491960509</v>
      </c>
      <c r="F42" s="69">
        <f t="shared" si="12"/>
        <v>353075.65316458</v>
      </c>
      <c r="G42" s="69">
        <f t="shared" si="12"/>
        <v>445723.005021</v>
      </c>
      <c r="H42" s="69">
        <f t="shared" si="12"/>
        <v>488803.3089961438</v>
      </c>
      <c r="I42" s="69">
        <f t="shared" si="12"/>
        <v>472035.8065020408</v>
      </c>
      <c r="J42" s="69">
        <f t="shared" si="12"/>
        <v>388746.7911616624</v>
      </c>
      <c r="K42" s="69">
        <f t="shared" si="12"/>
        <v>482663.3034736351</v>
      </c>
      <c r="L42" s="69">
        <f t="shared" si="12"/>
        <v>206098.593823014</v>
      </c>
      <c r="M42" s="69">
        <f t="shared" si="12"/>
        <v>102194.06927359999</v>
      </c>
      <c r="N42" s="69">
        <f>N43+N44+N45+N46</f>
        <v>4427616.65994143</v>
      </c>
    </row>
    <row r="43" spans="1:14" ht="18.75" customHeight="1">
      <c r="A43" s="66" t="s">
        <v>94</v>
      </c>
      <c r="B43" s="63">
        <f aca="true" t="shared" si="13" ref="B43:H43">B35*B7</f>
        <v>571442.09915704</v>
      </c>
      <c r="C43" s="63">
        <f t="shared" si="13"/>
        <v>392738.2989036</v>
      </c>
      <c r="D43" s="63">
        <f t="shared" si="13"/>
        <v>412301.98555392</v>
      </c>
      <c r="E43" s="63">
        <f t="shared" si="13"/>
        <v>98920.40491787999</v>
      </c>
      <c r="F43" s="63">
        <f t="shared" si="13"/>
        <v>352261.5331</v>
      </c>
      <c r="G43" s="63">
        <f t="shared" si="13"/>
        <v>444806.7422</v>
      </c>
      <c r="H43" s="63">
        <f t="shared" si="13"/>
        <v>487736.6189935199</v>
      </c>
      <c r="I43" s="63">
        <f>I35*I7</f>
        <v>471133.38650452</v>
      </c>
      <c r="J43" s="63">
        <f>J35*J7</f>
        <v>388684.41116704</v>
      </c>
      <c r="K43" s="63">
        <f>K35*K7</f>
        <v>481794.86346615007</v>
      </c>
      <c r="L43" s="63">
        <f>L35*L7</f>
        <v>205493.74381968</v>
      </c>
      <c r="M43" s="63">
        <f>M35*M7</f>
        <v>101813.682</v>
      </c>
      <c r="N43" s="65">
        <f>SUM(B43:M43)</f>
        <v>4409127.769783351</v>
      </c>
    </row>
    <row r="44" spans="1:14" ht="18.75" customHeight="1">
      <c r="A44" s="66" t="s">
        <v>95</v>
      </c>
      <c r="B44" s="63">
        <f aca="true" t="shared" si="14" ref="B44:M44">B36*B7</f>
        <v>-1720.6199943951</v>
      </c>
      <c r="C44" s="63">
        <f t="shared" si="14"/>
        <v>-1290.4600078664</v>
      </c>
      <c r="D44" s="63">
        <f t="shared" si="14"/>
        <v>-1354.02000615</v>
      </c>
      <c r="E44" s="63">
        <f t="shared" si="14"/>
        <v>-188.7699982749</v>
      </c>
      <c r="F44" s="63">
        <f t="shared" si="14"/>
        <v>-906.43993542</v>
      </c>
      <c r="G44" s="63">
        <f t="shared" si="14"/>
        <v>-1116.737179</v>
      </c>
      <c r="H44" s="63">
        <f t="shared" si="14"/>
        <v>-1150.3499973761002</v>
      </c>
      <c r="I44" s="63">
        <f t="shared" si="14"/>
        <v>-1310.3400024792</v>
      </c>
      <c r="J44" s="63">
        <f t="shared" si="14"/>
        <v>-87.4200053776</v>
      </c>
      <c r="K44" s="63">
        <f t="shared" si="14"/>
        <v>-1327.1999925149998</v>
      </c>
      <c r="L44" s="63">
        <f t="shared" si="14"/>
        <v>-666.309996666</v>
      </c>
      <c r="M44" s="63">
        <f t="shared" si="14"/>
        <v>-330.0927264</v>
      </c>
      <c r="N44" s="28">
        <f>SUM(B44:M44)</f>
        <v>-11448.759841920299</v>
      </c>
    </row>
    <row r="45" spans="1:14" ht="18.75" customHeight="1">
      <c r="A45" s="66" t="s">
        <v>48</v>
      </c>
      <c r="B45" s="63">
        <f aca="true" t="shared" si="15" ref="B45:M45">B38</f>
        <v>2983.1600000000003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423.72</v>
      </c>
      <c r="F45" s="63">
        <f t="shared" si="15"/>
        <v>1720.5600000000002</v>
      </c>
      <c r="G45" s="63">
        <f t="shared" si="15"/>
        <v>2033.0000000000002</v>
      </c>
      <c r="H45" s="63">
        <f t="shared" si="15"/>
        <v>2217.04</v>
      </c>
      <c r="I45" s="63">
        <f t="shared" si="15"/>
        <v>2212.76</v>
      </c>
      <c r="J45" s="63">
        <f t="shared" si="15"/>
        <v>149.8</v>
      </c>
      <c r="K45" s="63">
        <f t="shared" si="15"/>
        <v>2195.6400000000003</v>
      </c>
      <c r="L45" s="63">
        <f t="shared" si="15"/>
        <v>1271.16</v>
      </c>
      <c r="M45" s="63">
        <f t="shared" si="15"/>
        <v>710.48</v>
      </c>
      <c r="N45" s="65">
        <f>SUM(B45:M45)</f>
        <v>20569.68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9367.97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9367.97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-80619.64</v>
      </c>
      <c r="C48" s="28">
        <f aca="true" t="shared" si="16" ref="C48:M48">+C49+C52+C60+C61</f>
        <v>-84595.84</v>
      </c>
      <c r="D48" s="28">
        <f t="shared" si="16"/>
        <v>-61426.22</v>
      </c>
      <c r="E48" s="28">
        <f t="shared" si="16"/>
        <v>-12872.38</v>
      </c>
      <c r="F48" s="28">
        <f t="shared" si="16"/>
        <v>-45003.24</v>
      </c>
      <c r="G48" s="28">
        <f t="shared" si="16"/>
        <v>-82056.3</v>
      </c>
      <c r="H48" s="28">
        <f t="shared" si="16"/>
        <v>-101696.8</v>
      </c>
      <c r="I48" s="28">
        <f t="shared" si="16"/>
        <v>-50212.16</v>
      </c>
      <c r="J48" s="28">
        <f t="shared" si="16"/>
        <v>-79761.74</v>
      </c>
      <c r="K48" s="28">
        <f t="shared" si="16"/>
        <v>-53559.44</v>
      </c>
      <c r="L48" s="28">
        <f t="shared" si="16"/>
        <v>-32390.6</v>
      </c>
      <c r="M48" s="28">
        <f t="shared" si="16"/>
        <v>-18195.36</v>
      </c>
      <c r="N48" s="28">
        <f>+N49+N52+N60+N61</f>
        <v>-702389.72</v>
      </c>
      <c r="P48" s="40"/>
    </row>
    <row r="49" spans="1:16" ht="18.75" customHeight="1">
      <c r="A49" s="17" t="s">
        <v>49</v>
      </c>
      <c r="B49" s="29">
        <f>B50+B51</f>
        <v>-80136</v>
      </c>
      <c r="C49" s="29">
        <f>C50+C51</f>
        <v>-84476</v>
      </c>
      <c r="D49" s="29">
        <f>D50+D51</f>
        <v>-61323.5</v>
      </c>
      <c r="E49" s="29">
        <f>E50+E51</f>
        <v>-12568.5</v>
      </c>
      <c r="F49" s="29">
        <f aca="true" t="shared" si="17" ref="F49:M49">F50+F51</f>
        <v>-44541</v>
      </c>
      <c r="G49" s="29">
        <f t="shared" si="17"/>
        <v>-81371.5</v>
      </c>
      <c r="H49" s="29">
        <f t="shared" si="17"/>
        <v>-100905</v>
      </c>
      <c r="I49" s="29">
        <f t="shared" si="17"/>
        <v>-54754</v>
      </c>
      <c r="J49" s="29">
        <f t="shared" si="17"/>
        <v>-66587.5</v>
      </c>
      <c r="K49" s="29">
        <f t="shared" si="17"/>
        <v>-58772</v>
      </c>
      <c r="L49" s="29">
        <f t="shared" si="17"/>
        <v>-32305</v>
      </c>
      <c r="M49" s="29">
        <f t="shared" si="17"/>
        <v>-18144</v>
      </c>
      <c r="N49" s="28">
        <f aca="true" t="shared" si="18" ref="N49:N61">SUM(B49:M49)</f>
        <v>-695884</v>
      </c>
      <c r="P49" s="40"/>
    </row>
    <row r="50" spans="1:16" ht="18.75" customHeight="1">
      <c r="A50" s="13" t="s">
        <v>50</v>
      </c>
      <c r="B50" s="20">
        <f>ROUND(-B9*$D$3,2)</f>
        <v>-80136</v>
      </c>
      <c r="C50" s="20">
        <f>ROUND(-C9*$D$3,2)</f>
        <v>-84476</v>
      </c>
      <c r="D50" s="20">
        <f>ROUND(-D9*$D$3,2)</f>
        <v>-61323.5</v>
      </c>
      <c r="E50" s="20">
        <f>ROUND(-E9*$D$3,2)</f>
        <v>-12568.5</v>
      </c>
      <c r="F50" s="20">
        <f aca="true" t="shared" si="19" ref="F50:M50">ROUND(-F9*$D$3,2)</f>
        <v>-44541</v>
      </c>
      <c r="G50" s="20">
        <f t="shared" si="19"/>
        <v>-81371.5</v>
      </c>
      <c r="H50" s="20">
        <f t="shared" si="19"/>
        <v>-100905</v>
      </c>
      <c r="I50" s="20">
        <f t="shared" si="19"/>
        <v>-54754</v>
      </c>
      <c r="J50" s="20">
        <f t="shared" si="19"/>
        <v>-66587.5</v>
      </c>
      <c r="K50" s="20">
        <f t="shared" si="19"/>
        <v>-58772</v>
      </c>
      <c r="L50" s="20">
        <f t="shared" si="19"/>
        <v>-32305</v>
      </c>
      <c r="M50" s="20">
        <f t="shared" si="19"/>
        <v>-18144</v>
      </c>
      <c r="N50" s="54">
        <f t="shared" si="18"/>
        <v>-695884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-483.64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-303.88</v>
      </c>
      <c r="F52" s="29">
        <f t="shared" si="21"/>
        <v>-462.24</v>
      </c>
      <c r="G52" s="29">
        <f t="shared" si="21"/>
        <v>-684.8</v>
      </c>
      <c r="H52" s="29">
        <f t="shared" si="21"/>
        <v>-791.8</v>
      </c>
      <c r="I52" s="29">
        <f t="shared" si="21"/>
        <v>4541.84</v>
      </c>
      <c r="J52" s="29">
        <f t="shared" si="21"/>
        <v>-13174.24</v>
      </c>
      <c r="K52" s="29">
        <f t="shared" si="21"/>
        <v>5212.56</v>
      </c>
      <c r="L52" s="29">
        <f t="shared" si="21"/>
        <v>-85.6</v>
      </c>
      <c r="M52" s="29">
        <f t="shared" si="21"/>
        <v>-51.36</v>
      </c>
      <c r="N52" s="29">
        <f>SUM(N53:N59)</f>
        <v>-6505.719999999999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-483.64</v>
      </c>
      <c r="C59" s="27">
        <v>-119.84</v>
      </c>
      <c r="D59" s="27">
        <v>-102.72</v>
      </c>
      <c r="E59" s="27">
        <v>-303.88</v>
      </c>
      <c r="F59" s="27">
        <v>-462.24</v>
      </c>
      <c r="G59" s="27">
        <v>-684.8</v>
      </c>
      <c r="H59" s="27">
        <v>-791.8</v>
      </c>
      <c r="I59" s="27">
        <v>5041.84</v>
      </c>
      <c r="J59" s="27">
        <v>-2174.24</v>
      </c>
      <c r="K59" s="27">
        <v>7712.56</v>
      </c>
      <c r="L59" s="27">
        <v>-85.6</v>
      </c>
      <c r="M59" s="27">
        <v>-51.36</v>
      </c>
      <c r="N59" s="27">
        <f t="shared" si="18"/>
        <v>7494.280000000001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492084.99916264496</v>
      </c>
      <c r="C63" s="32">
        <f t="shared" si="22"/>
        <v>309347.2388957336</v>
      </c>
      <c r="D63" s="32">
        <f t="shared" si="22"/>
        <v>361046.8355477699</v>
      </c>
      <c r="E63" s="32">
        <f t="shared" si="22"/>
        <v>86282.97491960508</v>
      </c>
      <c r="F63" s="32">
        <f t="shared" si="22"/>
        <v>308072.41316458</v>
      </c>
      <c r="G63" s="32">
        <f t="shared" si="22"/>
        <v>363666.705021</v>
      </c>
      <c r="H63" s="32">
        <f t="shared" si="22"/>
        <v>387106.5089961438</v>
      </c>
      <c r="I63" s="32">
        <f t="shared" si="22"/>
        <v>421823.6465020408</v>
      </c>
      <c r="J63" s="32">
        <f t="shared" si="22"/>
        <v>308985.0511616624</v>
      </c>
      <c r="K63" s="32">
        <f t="shared" si="22"/>
        <v>429103.8634736351</v>
      </c>
      <c r="L63" s="32">
        <f t="shared" si="22"/>
        <v>173707.993823014</v>
      </c>
      <c r="M63" s="32">
        <f t="shared" si="22"/>
        <v>83998.70927359999</v>
      </c>
      <c r="N63" s="32">
        <f>SUM(B63:M63)</f>
        <v>3725226.9399414295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492085</v>
      </c>
      <c r="C66" s="42">
        <f aca="true" t="shared" si="23" ref="C66:M66">SUM(C67:C80)</f>
        <v>309347.24</v>
      </c>
      <c r="D66" s="42">
        <f t="shared" si="23"/>
        <v>361046.84</v>
      </c>
      <c r="E66" s="42">
        <f t="shared" si="23"/>
        <v>86282.97</v>
      </c>
      <c r="F66" s="42">
        <f t="shared" si="23"/>
        <v>308072.41</v>
      </c>
      <c r="G66" s="42">
        <f t="shared" si="23"/>
        <v>363666.7</v>
      </c>
      <c r="H66" s="42">
        <f t="shared" si="23"/>
        <v>387106.52</v>
      </c>
      <c r="I66" s="42">
        <f t="shared" si="23"/>
        <v>421823.65</v>
      </c>
      <c r="J66" s="42">
        <f t="shared" si="23"/>
        <v>308985.05</v>
      </c>
      <c r="K66" s="42">
        <f t="shared" si="23"/>
        <v>429103.86</v>
      </c>
      <c r="L66" s="42">
        <f t="shared" si="23"/>
        <v>173707.99</v>
      </c>
      <c r="M66" s="42">
        <f t="shared" si="23"/>
        <v>83998.71</v>
      </c>
      <c r="N66" s="32">
        <f>SUM(N67:N80)</f>
        <v>3725226.9399999995</v>
      </c>
      <c r="P66" s="40"/>
    </row>
    <row r="67" spans="1:14" ht="18.75" customHeight="1">
      <c r="A67" s="17" t="s">
        <v>100</v>
      </c>
      <c r="B67" s="42">
        <v>95172.61</v>
      </c>
      <c r="C67" s="42">
        <v>97166.19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192338.8</v>
      </c>
    </row>
    <row r="68" spans="1:14" ht="18.75" customHeight="1">
      <c r="A68" s="17" t="s">
        <v>101</v>
      </c>
      <c r="B68" s="42">
        <v>396912.39</v>
      </c>
      <c r="C68" s="42">
        <v>212181.05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609093.44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361046.84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361046.84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86282.97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86282.97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308072.41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308072.41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363666.7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363666.7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296121.32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296121.32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90985.2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90985.2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421823.65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421823.65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308985.05</v>
      </c>
      <c r="K76" s="41">
        <v>0</v>
      </c>
      <c r="L76" s="41">
        <v>0</v>
      </c>
      <c r="M76" s="41">
        <v>0</v>
      </c>
      <c r="N76" s="32">
        <f t="shared" si="24"/>
        <v>308985.05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429103.86</v>
      </c>
      <c r="L77" s="41">
        <v>0</v>
      </c>
      <c r="M77" s="70"/>
      <c r="N77" s="29">
        <f t="shared" si="24"/>
        <v>429103.86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173707.99</v>
      </c>
      <c r="M78" s="41">
        <v>0</v>
      </c>
      <c r="N78" s="32">
        <f t="shared" si="24"/>
        <v>173707.99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83998.71</v>
      </c>
      <c r="N79" s="29">
        <f t="shared" si="24"/>
        <v>83998.71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1.9792240754169688</v>
      </c>
      <c r="C84" s="52">
        <v>1.905178070986018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1.704358710600346</v>
      </c>
      <c r="C85" s="52">
        <v>1.600080192269657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1.576982176324345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1.9717435069465208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1.8418999837907648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1.4605999927759188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1.7167862628105484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1.633674184636952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1.6566920198887414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1.867669379949258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1.7885191289692706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2.1185795290527443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2.088999958964258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2015-07-16T18:31:22Z</dcterms:modified>
  <cp:category/>
  <cp:version/>
  <cp:contentType/>
  <cp:contentStatus/>
</cp:coreProperties>
</file>