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<sst xmlns="http://schemas.openxmlformats.org/spreadsheetml/2006/main" count="111" uniqueCount="109">
  <si>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</si>
  <si>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</si>
  <si>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</si>
  <si>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</si>
  <si>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</si>
  <si>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</si>
  <si>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</si>
  <si>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</si>
  <si>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</si>
  <si>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</si>
  <si>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</si>
  <si>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</si>
  <si>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</si>
  <si>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</si>
  <si>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</si>
  <si>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</si>
  <si>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</si>
  <si>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</si>
  <si>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</si>
  <si>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</si>
  <si>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</si>
  <si>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</si>
  <si>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</si>
  <si>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</si>
  <si>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</si>
  <si>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</si>
  <si>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</si>
  <si>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</si>
  <si>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</si>
  <si>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</si>
  <si>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</si>
  <si>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</si>
  <si>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</si>
  <si>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</si>
  <si>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</si>
  <si>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</si>
  <si>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</si>
  <si>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</si>
  <si>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</si>
  <si>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</si>
  <si>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</si>
  <si>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</si>
  <si>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</si>
  <si>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</si>
  <si>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</si>
  <si>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</si>
  <si>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</si>
  <si>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</si>
  <si>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</si>
  <si>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</si>
  <si>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</si>
  <si>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</si>
  <si>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</si>
  <si>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</si>
  <si>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</si>
  <si>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</si>
  <si>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</si>
  <si>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</si>
  <si>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</si>
  <si>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</si>
  <si>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</si>
  <si>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</si>
  <si>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</si>
  <si>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</si>
  <si>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</si>
  <si>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</si>
  <si>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</si>
  <si>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</si>
  <si>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</si>
  <si>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</si>
  <si>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</si>
  <si>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</si>
  <si>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</si>
  <si>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</si>
  <si>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</si>
  <si>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</si>
  <si>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</si>
  <si>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</si>
  <si>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</si>
  <si>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</si>
  <si>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</si>
  <si>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</si>
  <si>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</si>
  <si>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</si>
  <si>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</si>
  <si>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</si>
  <si>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</si>
  <si>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</si>
  <si>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</si>
  <si>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</si>
  <si>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</si>
  <si>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</si>
  <si>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</si>
  <si>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</si>
  <si>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</si>
  <si>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</si>
  <si>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</si>
  <si>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</si>
  <si>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</si>
  <si>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</si>
  <si>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</si>
  <si>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</si>
  <si>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</si>
  <si>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</si>
  <si>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10/07/15 - VENCIMENTO 17/07/15</t>
  </si>
  <si>
    <t>7.3. Revisão de Remuneração pelo Transporte Coletivo (1)</t>
  </si>
  <si>
    <t>10. Tarifa de Remuneração por Passageiro (2)</t>
  </si>
  <si>
    <t>7.2.8. Desconto de parcela contrato validadores</t>
  </si>
  <si>
    <t>Nota:  (1) Revisão de passageiros transportados, processada pelo sistema de bilhetagem eletrônica, mês de junho/15, áreas 1.0 e 2.0. Total de 481.155 passageiros.
 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</si>
</sst>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101</xdr:row>
      <xdr:rowOff>0</xdr:rowOff>
    </xdr:from>
    <xdr:to>
      <xdr:col>2</xdr:col>
      <xdr:colOff>638175</xdr:colOff>
      <xdr:row>101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638175</xdr:colOff>
      <xdr:row>101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638175</xdr:colOff>
      <xdr:row>101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96</v>
      </c>
      <c r="C5" s="4" t="s">
        <v>96</v>
      </c>
      <c r="D5" s="4" t="s">
        <v>40</v>
      </c>
      <c r="E5" s="4" t="s">
        <v>63</v>
      </c>
      <c r="F5" s="4" t="s">
        <v>62</v>
      </c>
      <c r="G5" s="4" t="s">
        <v>64</v>
      </c>
      <c r="H5" s="4" t="s">
        <v>65</v>
      </c>
      <c r="I5" s="4" t="s">
        <v>66</v>
      </c>
      <c r="J5" s="4" t="s">
        <v>67</v>
      </c>
      <c r="K5" s="4" t="s">
        <v>66</v>
      </c>
      <c r="L5" s="4" t="s">
        <v>68</v>
      </c>
      <c r="M5" s="4" t="s">
        <v>69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436092</v>
      </c>
      <c r="C7" s="10">
        <f>C8+C20+C24</f>
        <v>314860</v>
      </c>
      <c r="D7" s="10">
        <f>D8+D20+D24</f>
        <v>326649</v>
      </c>
      <c r="E7" s="10">
        <f>E8+E20+E24</f>
        <v>63598</v>
      </c>
      <c r="F7" s="10">
        <f aca="true" t="shared" si="0" ref="F7:M7">F8+F20+F24</f>
        <v>257783</v>
      </c>
      <c r="G7" s="10">
        <f t="shared" si="0"/>
        <v>416020</v>
      </c>
      <c r="H7" s="10">
        <f t="shared" si="0"/>
        <v>389137</v>
      </c>
      <c r="I7" s="10">
        <f t="shared" si="0"/>
        <v>361326</v>
      </c>
      <c r="J7" s="10">
        <f t="shared" si="0"/>
        <v>265116</v>
      </c>
      <c r="K7" s="10">
        <f t="shared" si="0"/>
        <v>321808</v>
      </c>
      <c r="L7" s="10">
        <f t="shared" si="0"/>
        <v>134917</v>
      </c>
      <c r="M7" s="10">
        <f t="shared" si="0"/>
        <v>75694</v>
      </c>
      <c r="N7" s="10">
        <f>+N8+N20+N24</f>
        <v>3363000</v>
      </c>
      <c r="O7"/>
      <c r="P7" s="39"/>
    </row>
    <row r="8" spans="1:15" ht="18.75" customHeight="1">
      <c r="A8" s="11" t="s">
        <v>27</v>
      </c>
      <c r="B8" s="12">
        <f>+B9+B12+B16</f>
        <v>244356</v>
      </c>
      <c r="C8" s="12">
        <f>+C9+C12+C16</f>
        <v>185763</v>
      </c>
      <c r="D8" s="12">
        <f>+D9+D12+D16</f>
        <v>209008</v>
      </c>
      <c r="E8" s="12">
        <f>+E9+E12+E16</f>
        <v>38201</v>
      </c>
      <c r="F8" s="12">
        <f aca="true" t="shared" si="1" ref="F8:M8">+F9+F12+F16</f>
        <v>154453</v>
      </c>
      <c r="G8" s="12">
        <f t="shared" si="1"/>
        <v>249874</v>
      </c>
      <c r="H8" s="12">
        <f t="shared" si="1"/>
        <v>225101</v>
      </c>
      <c r="I8" s="12">
        <f t="shared" si="1"/>
        <v>214668</v>
      </c>
      <c r="J8" s="12">
        <f t="shared" si="1"/>
        <v>158623</v>
      </c>
      <c r="K8" s="12">
        <f t="shared" si="1"/>
        <v>180738</v>
      </c>
      <c r="L8" s="12">
        <f t="shared" si="1"/>
        <v>81589</v>
      </c>
      <c r="M8" s="12">
        <f t="shared" si="1"/>
        <v>48605</v>
      </c>
      <c r="N8" s="12">
        <f>SUM(B8:M8)</f>
        <v>1990979</v>
      </c>
      <c r="O8"/>
    </row>
    <row r="9" spans="1:15" ht="18.75" customHeight="1">
      <c r="A9" s="13" t="s">
        <v>4</v>
      </c>
      <c r="B9" s="14">
        <v>25491</v>
      </c>
      <c r="C9" s="14">
        <v>26478</v>
      </c>
      <c r="D9" s="14">
        <v>18614</v>
      </c>
      <c r="E9" s="14">
        <v>4108</v>
      </c>
      <c r="F9" s="14">
        <v>14497</v>
      </c>
      <c r="G9" s="14">
        <v>26723</v>
      </c>
      <c r="H9" s="14">
        <v>32738</v>
      </c>
      <c r="I9" s="14">
        <v>16568</v>
      </c>
      <c r="J9" s="14">
        <v>20549</v>
      </c>
      <c r="K9" s="14">
        <v>17653</v>
      </c>
      <c r="L9" s="14">
        <v>11906</v>
      </c>
      <c r="M9" s="14">
        <v>7058</v>
      </c>
      <c r="N9" s="12">
        <f aca="true" t="shared" si="2" ref="N9:N19">SUM(B9:M9)</f>
        <v>222383</v>
      </c>
      <c r="O9"/>
    </row>
    <row r="10" spans="1:15" ht="18.75" customHeight="1">
      <c r="A10" s="15" t="s">
        <v>5</v>
      </c>
      <c r="B10" s="14">
        <f>+B9-B11</f>
        <v>25491</v>
      </c>
      <c r="C10" s="14">
        <f>+C9-C11</f>
        <v>26478</v>
      </c>
      <c r="D10" s="14">
        <f>+D9-D11</f>
        <v>18614</v>
      </c>
      <c r="E10" s="14">
        <f>+E9-E11</f>
        <v>4108</v>
      </c>
      <c r="F10" s="14">
        <f aca="true" t="shared" si="3" ref="F10:M10">+F9-F11</f>
        <v>14497</v>
      </c>
      <c r="G10" s="14">
        <f t="shared" si="3"/>
        <v>26723</v>
      </c>
      <c r="H10" s="14">
        <f t="shared" si="3"/>
        <v>32738</v>
      </c>
      <c r="I10" s="14">
        <f t="shared" si="3"/>
        <v>16568</v>
      </c>
      <c r="J10" s="14">
        <f t="shared" si="3"/>
        <v>20549</v>
      </c>
      <c r="K10" s="14">
        <f t="shared" si="3"/>
        <v>17653</v>
      </c>
      <c r="L10" s="14">
        <f t="shared" si="3"/>
        <v>11906</v>
      </c>
      <c r="M10" s="14">
        <f t="shared" si="3"/>
        <v>7058</v>
      </c>
      <c r="N10" s="12">
        <f t="shared" si="2"/>
        <v>222383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187677</v>
      </c>
      <c r="C12" s="14">
        <f>C13+C14+C15</f>
        <v>139402</v>
      </c>
      <c r="D12" s="14">
        <f>D13+D14+D15</f>
        <v>170778</v>
      </c>
      <c r="E12" s="14">
        <f>E13+E14+E15</f>
        <v>30125</v>
      </c>
      <c r="F12" s="14">
        <f aca="true" t="shared" si="4" ref="F12:M12">F13+F14+F15</f>
        <v>123059</v>
      </c>
      <c r="G12" s="14">
        <f t="shared" si="4"/>
        <v>195755</v>
      </c>
      <c r="H12" s="14">
        <f t="shared" si="4"/>
        <v>169888</v>
      </c>
      <c r="I12" s="14">
        <f t="shared" si="4"/>
        <v>175552</v>
      </c>
      <c r="J12" s="14">
        <f t="shared" si="4"/>
        <v>121794</v>
      </c>
      <c r="K12" s="14">
        <f t="shared" si="4"/>
        <v>142887</v>
      </c>
      <c r="L12" s="14">
        <f t="shared" si="4"/>
        <v>62938</v>
      </c>
      <c r="M12" s="14">
        <f t="shared" si="4"/>
        <v>37963</v>
      </c>
      <c r="N12" s="12">
        <f t="shared" si="2"/>
        <v>1557818</v>
      </c>
      <c r="O12"/>
    </row>
    <row r="13" spans="1:15" ht="18.75" customHeight="1">
      <c r="A13" s="15" t="s">
        <v>7</v>
      </c>
      <c r="B13" s="14">
        <v>91710</v>
      </c>
      <c r="C13" s="14">
        <v>70045</v>
      </c>
      <c r="D13" s="14">
        <v>81138</v>
      </c>
      <c r="E13" s="14">
        <v>14707</v>
      </c>
      <c r="F13" s="14">
        <v>59057</v>
      </c>
      <c r="G13" s="14">
        <v>96648</v>
      </c>
      <c r="H13" s="14">
        <v>88047</v>
      </c>
      <c r="I13" s="14">
        <v>90262</v>
      </c>
      <c r="J13" s="14">
        <v>59925</v>
      </c>
      <c r="K13" s="14">
        <v>71024</v>
      </c>
      <c r="L13" s="14">
        <v>31073</v>
      </c>
      <c r="M13" s="14">
        <v>18225</v>
      </c>
      <c r="N13" s="12">
        <f t="shared" si="2"/>
        <v>771861</v>
      </c>
      <c r="O13"/>
    </row>
    <row r="14" spans="1:15" ht="18.75" customHeight="1">
      <c r="A14" s="15" t="s">
        <v>8</v>
      </c>
      <c r="B14" s="14">
        <v>91384</v>
      </c>
      <c r="C14" s="14">
        <v>64932</v>
      </c>
      <c r="D14" s="14">
        <v>85624</v>
      </c>
      <c r="E14" s="14">
        <v>14395</v>
      </c>
      <c r="F14" s="14">
        <v>60017</v>
      </c>
      <c r="G14" s="14">
        <v>91886</v>
      </c>
      <c r="H14" s="14">
        <v>77068</v>
      </c>
      <c r="I14" s="14">
        <v>81986</v>
      </c>
      <c r="J14" s="14">
        <v>58616</v>
      </c>
      <c r="K14" s="14">
        <v>68693</v>
      </c>
      <c r="L14" s="14">
        <v>30441</v>
      </c>
      <c r="M14" s="14">
        <v>19000</v>
      </c>
      <c r="N14" s="12">
        <f t="shared" si="2"/>
        <v>744042</v>
      </c>
      <c r="O14"/>
    </row>
    <row r="15" spans="1:15" ht="18.75" customHeight="1">
      <c r="A15" s="15" t="s">
        <v>9</v>
      </c>
      <c r="B15" s="14">
        <v>4583</v>
      </c>
      <c r="C15" s="14">
        <v>4425</v>
      </c>
      <c r="D15" s="14">
        <v>4016</v>
      </c>
      <c r="E15" s="14">
        <v>1023</v>
      </c>
      <c r="F15" s="14">
        <v>3985</v>
      </c>
      <c r="G15" s="14">
        <v>7221</v>
      </c>
      <c r="H15" s="14">
        <v>4773</v>
      </c>
      <c r="I15" s="14">
        <v>3304</v>
      </c>
      <c r="J15" s="14">
        <v>3253</v>
      </c>
      <c r="K15" s="14">
        <v>3170</v>
      </c>
      <c r="L15" s="14">
        <v>1424</v>
      </c>
      <c r="M15" s="14">
        <v>738</v>
      </c>
      <c r="N15" s="12">
        <f t="shared" si="2"/>
        <v>41915</v>
      </c>
      <c r="O15"/>
    </row>
    <row r="16" spans="1:14" ht="18.75" customHeight="1">
      <c r="A16" s="16" t="s">
        <v>26</v>
      </c>
      <c r="B16" s="14">
        <f>B17+B18+B19</f>
        <v>31188</v>
      </c>
      <c r="C16" s="14">
        <f>C17+C18+C19</f>
        <v>19883</v>
      </c>
      <c r="D16" s="14">
        <f>D17+D18+D19</f>
        <v>19616</v>
      </c>
      <c r="E16" s="14">
        <f>E17+E18+E19</f>
        <v>3968</v>
      </c>
      <c r="F16" s="14">
        <f aca="true" t="shared" si="5" ref="F16:M16">F17+F18+F19</f>
        <v>16897</v>
      </c>
      <c r="G16" s="14">
        <f t="shared" si="5"/>
        <v>27396</v>
      </c>
      <c r="H16" s="14">
        <f t="shared" si="5"/>
        <v>22475</v>
      </c>
      <c r="I16" s="14">
        <f t="shared" si="5"/>
        <v>22548</v>
      </c>
      <c r="J16" s="14">
        <f t="shared" si="5"/>
        <v>16280</v>
      </c>
      <c r="K16" s="14">
        <f t="shared" si="5"/>
        <v>20198</v>
      </c>
      <c r="L16" s="14">
        <f t="shared" si="5"/>
        <v>6745</v>
      </c>
      <c r="M16" s="14">
        <f t="shared" si="5"/>
        <v>3584</v>
      </c>
      <c r="N16" s="12">
        <f t="shared" si="2"/>
        <v>210778</v>
      </c>
    </row>
    <row r="17" spans="1:15" ht="18.75" customHeight="1">
      <c r="A17" s="15" t="s">
        <v>23</v>
      </c>
      <c r="B17" s="14">
        <v>7138</v>
      </c>
      <c r="C17" s="14">
        <v>5246</v>
      </c>
      <c r="D17" s="14">
        <v>4749</v>
      </c>
      <c r="E17" s="14">
        <v>1023</v>
      </c>
      <c r="F17" s="14">
        <v>4335</v>
      </c>
      <c r="G17" s="14">
        <v>7780</v>
      </c>
      <c r="H17" s="14">
        <v>6797</v>
      </c>
      <c r="I17" s="14">
        <v>6350</v>
      </c>
      <c r="J17" s="14">
        <v>4669</v>
      </c>
      <c r="K17" s="14">
        <v>5645</v>
      </c>
      <c r="L17" s="14">
        <v>2111</v>
      </c>
      <c r="M17" s="14">
        <v>1006</v>
      </c>
      <c r="N17" s="12">
        <f t="shared" si="2"/>
        <v>56849</v>
      </c>
      <c r="O17"/>
    </row>
    <row r="18" spans="1:15" ht="18.75" customHeight="1">
      <c r="A18" s="15" t="s">
        <v>24</v>
      </c>
      <c r="B18" s="14">
        <v>2092</v>
      </c>
      <c r="C18" s="14">
        <v>1083</v>
      </c>
      <c r="D18" s="14">
        <v>1926</v>
      </c>
      <c r="E18" s="14">
        <v>258</v>
      </c>
      <c r="F18" s="14">
        <v>1339</v>
      </c>
      <c r="G18" s="14">
        <v>2033</v>
      </c>
      <c r="H18" s="14">
        <v>2039</v>
      </c>
      <c r="I18" s="14">
        <v>1841</v>
      </c>
      <c r="J18" s="14">
        <v>1288</v>
      </c>
      <c r="K18" s="14">
        <v>2204</v>
      </c>
      <c r="L18" s="14">
        <v>620</v>
      </c>
      <c r="M18" s="14">
        <v>320</v>
      </c>
      <c r="N18" s="12">
        <f t="shared" si="2"/>
        <v>17043</v>
      </c>
      <c r="O18"/>
    </row>
    <row r="19" spans="1:15" ht="18.75" customHeight="1">
      <c r="A19" s="15" t="s">
        <v>25</v>
      </c>
      <c r="B19" s="14">
        <v>21958</v>
      </c>
      <c r="C19" s="14">
        <v>13554</v>
      </c>
      <c r="D19" s="14">
        <v>12941</v>
      </c>
      <c r="E19" s="14">
        <v>2687</v>
      </c>
      <c r="F19" s="14">
        <v>11223</v>
      </c>
      <c r="G19" s="14">
        <v>17583</v>
      </c>
      <c r="H19" s="14">
        <v>13639</v>
      </c>
      <c r="I19" s="14">
        <v>14357</v>
      </c>
      <c r="J19" s="14">
        <v>10323</v>
      </c>
      <c r="K19" s="14">
        <v>12349</v>
      </c>
      <c r="L19" s="14">
        <v>4014</v>
      </c>
      <c r="M19" s="14">
        <v>2258</v>
      </c>
      <c r="N19" s="12">
        <f t="shared" si="2"/>
        <v>136886</v>
      </c>
      <c r="O19"/>
    </row>
    <row r="20" spans="1:15" ht="18.75" customHeight="1">
      <c r="A20" s="17" t="s">
        <v>10</v>
      </c>
      <c r="B20" s="18">
        <f>B21+B22+B23</f>
        <v>134877</v>
      </c>
      <c r="C20" s="18">
        <f>C21+C22+C23</f>
        <v>81959</v>
      </c>
      <c r="D20" s="18">
        <f>D21+D22+D23</f>
        <v>75069</v>
      </c>
      <c r="E20" s="18">
        <f>E21+E22+E23</f>
        <v>14853</v>
      </c>
      <c r="F20" s="18">
        <f aca="true" t="shared" si="6" ref="F20:M20">F21+F22+F23</f>
        <v>61308</v>
      </c>
      <c r="G20" s="18">
        <f t="shared" si="6"/>
        <v>101756</v>
      </c>
      <c r="H20" s="18">
        <f t="shared" si="6"/>
        <v>107139</v>
      </c>
      <c r="I20" s="18">
        <f t="shared" si="6"/>
        <v>105421</v>
      </c>
      <c r="J20" s="18">
        <f t="shared" si="6"/>
        <v>70703</v>
      </c>
      <c r="K20" s="18">
        <f t="shared" si="6"/>
        <v>107804</v>
      </c>
      <c r="L20" s="18">
        <f t="shared" si="6"/>
        <v>41817</v>
      </c>
      <c r="M20" s="18">
        <f t="shared" si="6"/>
        <v>22195</v>
      </c>
      <c r="N20" s="12">
        <f aca="true" t="shared" si="7" ref="N20:N26">SUM(B20:M20)</f>
        <v>924901</v>
      </c>
      <c r="O20"/>
    </row>
    <row r="21" spans="1:15" ht="18.75" customHeight="1">
      <c r="A21" s="13" t="s">
        <v>11</v>
      </c>
      <c r="B21" s="14">
        <v>71896</v>
      </c>
      <c r="C21" s="14">
        <v>47025</v>
      </c>
      <c r="D21" s="14">
        <v>42936</v>
      </c>
      <c r="E21" s="14">
        <v>8388</v>
      </c>
      <c r="F21" s="14">
        <v>33941</v>
      </c>
      <c r="G21" s="14">
        <v>58225</v>
      </c>
      <c r="H21" s="14">
        <v>62862</v>
      </c>
      <c r="I21" s="14">
        <v>60532</v>
      </c>
      <c r="J21" s="14">
        <v>39595</v>
      </c>
      <c r="K21" s="14">
        <v>58704</v>
      </c>
      <c r="L21" s="14">
        <v>22812</v>
      </c>
      <c r="M21" s="14">
        <v>11948</v>
      </c>
      <c r="N21" s="12">
        <f t="shared" si="7"/>
        <v>518864</v>
      </c>
      <c r="O21"/>
    </row>
    <row r="22" spans="1:15" ht="18.75" customHeight="1">
      <c r="A22" s="13" t="s">
        <v>12</v>
      </c>
      <c r="B22" s="14">
        <v>60221</v>
      </c>
      <c r="C22" s="14">
        <v>32845</v>
      </c>
      <c r="D22" s="14">
        <v>30526</v>
      </c>
      <c r="E22" s="14">
        <v>6058</v>
      </c>
      <c r="F22" s="14">
        <v>25671</v>
      </c>
      <c r="G22" s="14">
        <v>40387</v>
      </c>
      <c r="H22" s="14">
        <v>41957</v>
      </c>
      <c r="I22" s="14">
        <v>43122</v>
      </c>
      <c r="J22" s="14">
        <v>29564</v>
      </c>
      <c r="K22" s="14">
        <v>47106</v>
      </c>
      <c r="L22" s="14">
        <v>18231</v>
      </c>
      <c r="M22" s="14">
        <v>9864</v>
      </c>
      <c r="N22" s="12">
        <f t="shared" si="7"/>
        <v>385552</v>
      </c>
      <c r="O22"/>
    </row>
    <row r="23" spans="1:15" ht="18.75" customHeight="1">
      <c r="A23" s="13" t="s">
        <v>13</v>
      </c>
      <c r="B23" s="14">
        <v>2760</v>
      </c>
      <c r="C23" s="14">
        <v>2089</v>
      </c>
      <c r="D23" s="14">
        <v>1607</v>
      </c>
      <c r="E23" s="14">
        <v>407</v>
      </c>
      <c r="F23" s="14">
        <v>1696</v>
      </c>
      <c r="G23" s="14">
        <v>3144</v>
      </c>
      <c r="H23" s="14">
        <v>2320</v>
      </c>
      <c r="I23" s="14">
        <v>1767</v>
      </c>
      <c r="J23" s="14">
        <v>1544</v>
      </c>
      <c r="K23" s="14">
        <v>1994</v>
      </c>
      <c r="L23" s="14">
        <v>774</v>
      </c>
      <c r="M23" s="14">
        <v>383</v>
      </c>
      <c r="N23" s="12">
        <f t="shared" si="7"/>
        <v>20485</v>
      </c>
      <c r="O23"/>
    </row>
    <row r="24" spans="1:15" ht="18.75" customHeight="1">
      <c r="A24" s="17" t="s">
        <v>14</v>
      </c>
      <c r="B24" s="14">
        <f>B25+B26</f>
        <v>56859</v>
      </c>
      <c r="C24" s="14">
        <f>C25+C26</f>
        <v>47138</v>
      </c>
      <c r="D24" s="14">
        <f>D25+D26</f>
        <v>42572</v>
      </c>
      <c r="E24" s="14">
        <f>E25+E26</f>
        <v>10544</v>
      </c>
      <c r="F24" s="14">
        <f aca="true" t="shared" si="8" ref="F24:M24">F25+F26</f>
        <v>42022</v>
      </c>
      <c r="G24" s="14">
        <f t="shared" si="8"/>
        <v>64390</v>
      </c>
      <c r="H24" s="14">
        <f t="shared" si="8"/>
        <v>56897</v>
      </c>
      <c r="I24" s="14">
        <f t="shared" si="8"/>
        <v>41237</v>
      </c>
      <c r="J24" s="14">
        <f t="shared" si="8"/>
        <v>35790</v>
      </c>
      <c r="K24" s="14">
        <f t="shared" si="8"/>
        <v>33266</v>
      </c>
      <c r="L24" s="14">
        <f t="shared" si="8"/>
        <v>11511</v>
      </c>
      <c r="M24" s="14">
        <f t="shared" si="8"/>
        <v>4894</v>
      </c>
      <c r="N24" s="12">
        <f t="shared" si="7"/>
        <v>447120</v>
      </c>
      <c r="O24"/>
    </row>
    <row r="25" spans="1:15" ht="18.75" customHeight="1">
      <c r="A25" s="13" t="s">
        <v>15</v>
      </c>
      <c r="B25" s="14">
        <v>36390</v>
      </c>
      <c r="C25" s="14">
        <v>30168</v>
      </c>
      <c r="D25" s="14">
        <v>27246</v>
      </c>
      <c r="E25" s="14">
        <v>6748</v>
      </c>
      <c r="F25" s="14">
        <v>26894</v>
      </c>
      <c r="G25" s="14">
        <v>41210</v>
      </c>
      <c r="H25" s="14">
        <v>36414</v>
      </c>
      <c r="I25" s="14">
        <v>26392</v>
      </c>
      <c r="J25" s="14">
        <v>22906</v>
      </c>
      <c r="K25" s="14">
        <v>21290</v>
      </c>
      <c r="L25" s="14">
        <v>7367</v>
      </c>
      <c r="M25" s="14">
        <v>3132</v>
      </c>
      <c r="N25" s="12">
        <f t="shared" si="7"/>
        <v>286157</v>
      </c>
      <c r="O25"/>
    </row>
    <row r="26" spans="1:15" ht="18.75" customHeight="1">
      <c r="A26" s="13" t="s">
        <v>16</v>
      </c>
      <c r="B26" s="14">
        <v>20469</v>
      </c>
      <c r="C26" s="14">
        <v>16970</v>
      </c>
      <c r="D26" s="14">
        <v>15326</v>
      </c>
      <c r="E26" s="14">
        <v>3796</v>
      </c>
      <c r="F26" s="14">
        <v>15128</v>
      </c>
      <c r="G26" s="14">
        <v>23180</v>
      </c>
      <c r="H26" s="14">
        <v>20483</v>
      </c>
      <c r="I26" s="14">
        <v>14845</v>
      </c>
      <c r="J26" s="14">
        <v>12884</v>
      </c>
      <c r="K26" s="14">
        <v>11976</v>
      </c>
      <c r="L26" s="14">
        <v>4144</v>
      </c>
      <c r="M26" s="14">
        <v>1762</v>
      </c>
      <c r="N26" s="12">
        <f t="shared" si="7"/>
        <v>160963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0.9736</v>
      </c>
      <c r="C30" s="22">
        <v>0.924</v>
      </c>
      <c r="D30" s="22">
        <v>1</v>
      </c>
      <c r="E30" s="22">
        <v>0.8966</v>
      </c>
      <c r="F30" s="22">
        <v>1</v>
      </c>
      <c r="G30" s="22">
        <v>1</v>
      </c>
      <c r="H30" s="22">
        <v>0.9627</v>
      </c>
      <c r="I30" s="22">
        <v>0.9602</v>
      </c>
      <c r="J30" s="22">
        <v>0.9736</v>
      </c>
      <c r="K30" s="22">
        <v>0.9817</v>
      </c>
      <c r="L30" s="22">
        <v>0.9451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0.9923837263696651</v>
      </c>
      <c r="C32" s="23">
        <f aca="true" t="shared" si="9" ref="C32:M32">(((+C$8+C$20)*C$29)+(C$24*C$30))/C$7</f>
        <v>0.988621965317919</v>
      </c>
      <c r="D32" s="23">
        <f t="shared" si="9"/>
        <v>0.9986085271958586</v>
      </c>
      <c r="E32" s="23">
        <f t="shared" si="9"/>
        <v>0.9747653479669172</v>
      </c>
      <c r="F32" s="23">
        <f t="shared" si="9"/>
        <v>1</v>
      </c>
      <c r="G32" s="23">
        <f t="shared" si="9"/>
        <v>1</v>
      </c>
      <c r="H32" s="23">
        <f t="shared" si="9"/>
        <v>0.9945462443817987</v>
      </c>
      <c r="I32" s="23">
        <f t="shared" si="9"/>
        <v>0.9954577511720718</v>
      </c>
      <c r="J32" s="23">
        <f t="shared" si="9"/>
        <v>0.9964360657221744</v>
      </c>
      <c r="K32" s="23">
        <f t="shared" si="9"/>
        <v>0.9981082887933178</v>
      </c>
      <c r="L32" s="23">
        <f t="shared" si="9"/>
        <v>0.9953159801952312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1.7504656549434523</v>
      </c>
      <c r="C35" s="26">
        <f>C32*C34</f>
        <v>1.6849084154913294</v>
      </c>
      <c r="D35" s="26">
        <f>D32*D34</f>
        <v>1.5770025861476997</v>
      </c>
      <c r="E35" s="26">
        <f>E32*E34</f>
        <v>1.969220955962766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1.6950051642998996</v>
      </c>
      <c r="I35" s="26">
        <f t="shared" si="10"/>
        <v>1.6561430606249758</v>
      </c>
      <c r="J35" s="26">
        <f t="shared" si="10"/>
        <v>1.867022256343638</v>
      </c>
      <c r="K35" s="26">
        <f t="shared" si="10"/>
        <v>1.788110999373229</v>
      </c>
      <c r="L35" s="26">
        <f t="shared" si="10"/>
        <v>2.117833342659413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-0.0052706998</v>
      </c>
      <c r="C36" s="26">
        <v>-0.0055362701</v>
      </c>
      <c r="D36" s="26">
        <v>-0.0051789536</v>
      </c>
      <c r="E36" s="26">
        <v>-0.0037578226</v>
      </c>
      <c r="F36" s="26">
        <v>-0.00473958</v>
      </c>
      <c r="G36" s="26">
        <v>-0.003667</v>
      </c>
      <c r="H36" s="26">
        <v>-0.0039977694</v>
      </c>
      <c r="I36" s="26">
        <v>-0.0045348522</v>
      </c>
      <c r="J36" s="26">
        <v>-0.0004198917</v>
      </c>
      <c r="K36" s="26">
        <v>-0.0048105081</v>
      </c>
      <c r="L36" s="26">
        <v>-0.0068669627</v>
      </c>
      <c r="M36" s="26">
        <v>-0.0067728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92</v>
      </c>
      <c r="B38" s="64">
        <f aca="true" t="shared" si="11" ref="B38:M38">B39*B40</f>
        <v>2983.1600000000003</v>
      </c>
      <c r="C38" s="64">
        <f t="shared" si="11"/>
        <v>2495.2400000000002</v>
      </c>
      <c r="D38" s="64">
        <f t="shared" si="11"/>
        <v>2157.1200000000003</v>
      </c>
      <c r="E38" s="64">
        <f t="shared" si="11"/>
        <v>423.72</v>
      </c>
      <c r="F38" s="64">
        <f t="shared" si="11"/>
        <v>1720.5600000000002</v>
      </c>
      <c r="G38" s="64">
        <f t="shared" si="11"/>
        <v>2033.0000000000002</v>
      </c>
      <c r="H38" s="64">
        <f t="shared" si="11"/>
        <v>2217.04</v>
      </c>
      <c r="I38" s="64">
        <f t="shared" si="11"/>
        <v>2178.52</v>
      </c>
      <c r="J38" s="64">
        <f t="shared" si="11"/>
        <v>149.8</v>
      </c>
      <c r="K38" s="64">
        <f t="shared" si="11"/>
        <v>2144.28</v>
      </c>
      <c r="L38" s="64">
        <f t="shared" si="11"/>
        <v>1271.16</v>
      </c>
      <c r="M38" s="64">
        <f t="shared" si="11"/>
        <v>710.48</v>
      </c>
      <c r="N38" s="28">
        <f>SUM(B38:M38)</f>
        <v>20484.079999999998</v>
      </c>
    </row>
    <row r="39" spans="1:15" ht="18.75" customHeight="1">
      <c r="A39" s="60" t="s">
        <v>46</v>
      </c>
      <c r="B39" s="66">
        <v>697</v>
      </c>
      <c r="C39" s="66">
        <v>583</v>
      </c>
      <c r="D39" s="66">
        <v>504</v>
      </c>
      <c r="E39" s="66">
        <v>99</v>
      </c>
      <c r="F39" s="66">
        <v>402</v>
      </c>
      <c r="G39" s="66">
        <v>475</v>
      </c>
      <c r="H39" s="66">
        <v>518</v>
      </c>
      <c r="I39" s="66">
        <v>509</v>
      </c>
      <c r="J39" s="66">
        <v>35</v>
      </c>
      <c r="K39" s="66">
        <v>501</v>
      </c>
      <c r="L39" s="66">
        <v>297</v>
      </c>
      <c r="M39" s="66">
        <v>166</v>
      </c>
      <c r="N39" s="12">
        <f>SUM(B39:M39)</f>
        <v>4786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4.28</v>
      </c>
      <c r="E40" s="62">
        <v>4.28</v>
      </c>
      <c r="F40" s="62">
        <v>4.28</v>
      </c>
      <c r="G40" s="62">
        <v>4.28</v>
      </c>
      <c r="H40" s="62">
        <v>4.28</v>
      </c>
      <c r="I40" s="62">
        <v>4.28</v>
      </c>
      <c r="J40" s="62">
        <v>4.28</v>
      </c>
      <c r="K40" s="62">
        <v>4.28</v>
      </c>
      <c r="L40" s="62">
        <v>4.28</v>
      </c>
      <c r="M40" s="62">
        <v>4.28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B43+B44+B45+B46</f>
        <v>764048.7183784184</v>
      </c>
      <c r="C42" s="68">
        <f aca="true" t="shared" si="12" ref="C42:M42">C43+C44+C45+C46</f>
        <v>531262.353697914</v>
      </c>
      <c r="D42" s="68">
        <f t="shared" si="12"/>
        <v>524959.7077480736</v>
      </c>
      <c r="E42" s="68">
        <f t="shared" si="12"/>
        <v>125423.24435560519</v>
      </c>
      <c r="F42" s="68">
        <f t="shared" si="12"/>
        <v>475309.28454886</v>
      </c>
      <c r="G42" s="68">
        <f t="shared" si="12"/>
        <v>608146.26666</v>
      </c>
      <c r="H42" s="68">
        <f t="shared" si="12"/>
        <v>660250.5846291622</v>
      </c>
      <c r="I42" s="68">
        <f t="shared" si="12"/>
        <v>598947.5075173628</v>
      </c>
      <c r="J42" s="68">
        <f t="shared" si="12"/>
        <v>495015.95250486274</v>
      </c>
      <c r="K42" s="68">
        <f t="shared" si="12"/>
        <v>576024.6444956553</v>
      </c>
      <c r="L42" s="68">
        <f t="shared" si="12"/>
        <v>286076.4110849841</v>
      </c>
      <c r="M42" s="68">
        <f t="shared" si="12"/>
        <v>158322.58567680002</v>
      </c>
      <c r="N42" s="68">
        <f>N43+N44+N45+N46</f>
        <v>5803787.261297698</v>
      </c>
    </row>
    <row r="43" spans="1:14" ht="18.75" customHeight="1">
      <c r="A43" s="65" t="s">
        <v>93</v>
      </c>
      <c r="B43" s="62">
        <f aca="true" t="shared" si="13" ref="B43:H43">B35*B7</f>
        <v>763364.0683956</v>
      </c>
      <c r="C43" s="62">
        <f t="shared" si="13"/>
        <v>530510.2637016</v>
      </c>
      <c r="D43" s="62">
        <f t="shared" si="13"/>
        <v>515126.31776256</v>
      </c>
      <c r="E43" s="62">
        <f t="shared" si="13"/>
        <v>125238.51435731999</v>
      </c>
      <c r="F43" s="62">
        <f t="shared" si="13"/>
        <v>474810.5077</v>
      </c>
      <c r="G43" s="62">
        <f t="shared" si="13"/>
        <v>607638.8119999999</v>
      </c>
      <c r="H43" s="62">
        <f t="shared" si="13"/>
        <v>659589.22462017</v>
      </c>
      <c r="I43" s="62">
        <f>I35*I7</f>
        <v>598407.54752338</v>
      </c>
      <c r="J43" s="62">
        <f>J35*J7</f>
        <v>494977.47251279996</v>
      </c>
      <c r="K43" s="62">
        <f>K35*K7</f>
        <v>575428.4244863001</v>
      </c>
      <c r="L43" s="62">
        <f>L35*L7</f>
        <v>285731.72109158</v>
      </c>
      <c r="M43" s="62">
        <f>M35*M7</f>
        <v>158124.766</v>
      </c>
      <c r="N43" s="64">
        <f>SUM(B43:M43)</f>
        <v>5788947.64015131</v>
      </c>
    </row>
    <row r="44" spans="1:14" ht="18.75" customHeight="1">
      <c r="A44" s="65" t="s">
        <v>94</v>
      </c>
      <c r="B44" s="62">
        <f aca="true" t="shared" si="14" ref="B44:M44">B36*B7</f>
        <v>-2298.5100171816</v>
      </c>
      <c r="C44" s="62">
        <f t="shared" si="14"/>
        <v>-1743.150003686</v>
      </c>
      <c r="D44" s="62">
        <f t="shared" si="14"/>
        <v>-1691.7000144864</v>
      </c>
      <c r="E44" s="62">
        <f t="shared" si="14"/>
        <v>-238.9900017148</v>
      </c>
      <c r="F44" s="62">
        <f t="shared" si="14"/>
        <v>-1221.78315114</v>
      </c>
      <c r="G44" s="62">
        <f t="shared" si="14"/>
        <v>-1525.5453400000001</v>
      </c>
      <c r="H44" s="62">
        <f t="shared" si="14"/>
        <v>-1555.6799910078</v>
      </c>
      <c r="I44" s="62">
        <f t="shared" si="14"/>
        <v>-1638.5600060172</v>
      </c>
      <c r="J44" s="62">
        <f t="shared" si="14"/>
        <v>-111.3200079372</v>
      </c>
      <c r="K44" s="62">
        <f t="shared" si="14"/>
        <v>-1548.0599906448</v>
      </c>
      <c r="L44" s="62">
        <f t="shared" si="14"/>
        <v>-926.4700065958999</v>
      </c>
      <c r="M44" s="62">
        <f t="shared" si="14"/>
        <v>-512.6603232</v>
      </c>
      <c r="N44" s="28">
        <f>SUM(B44:M44)</f>
        <v>-15012.428853611702</v>
      </c>
    </row>
    <row r="45" spans="1:14" ht="18.75" customHeight="1">
      <c r="A45" s="65" t="s">
        <v>48</v>
      </c>
      <c r="B45" s="62">
        <f aca="true" t="shared" si="15" ref="B45:M45">B38</f>
        <v>2983.1600000000003</v>
      </c>
      <c r="C45" s="62">
        <f t="shared" si="15"/>
        <v>2495.2400000000002</v>
      </c>
      <c r="D45" s="62">
        <f t="shared" si="15"/>
        <v>2157.1200000000003</v>
      </c>
      <c r="E45" s="62">
        <f t="shared" si="15"/>
        <v>423.72</v>
      </c>
      <c r="F45" s="62">
        <f t="shared" si="15"/>
        <v>1720.5600000000002</v>
      </c>
      <c r="G45" s="62">
        <f t="shared" si="15"/>
        <v>2033.0000000000002</v>
      </c>
      <c r="H45" s="62">
        <f t="shared" si="15"/>
        <v>2217.04</v>
      </c>
      <c r="I45" s="62">
        <f t="shared" si="15"/>
        <v>2178.52</v>
      </c>
      <c r="J45" s="62">
        <f t="shared" si="15"/>
        <v>149.8</v>
      </c>
      <c r="K45" s="62">
        <f t="shared" si="15"/>
        <v>2144.28</v>
      </c>
      <c r="L45" s="62">
        <f t="shared" si="15"/>
        <v>1271.16</v>
      </c>
      <c r="M45" s="62">
        <f t="shared" si="15"/>
        <v>710.48</v>
      </c>
      <c r="N45" s="64">
        <f>SUM(B45:M45)</f>
        <v>20484.079999999998</v>
      </c>
    </row>
    <row r="46" spans="1:14" ht="18.75" customHeight="1">
      <c r="A46" s="2" t="s">
        <v>101</v>
      </c>
      <c r="B46" s="62">
        <v>0</v>
      </c>
      <c r="C46" s="62">
        <v>0</v>
      </c>
      <c r="D46" s="62">
        <v>9367.97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4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9"/>
    </row>
    <row r="48" spans="1:16" ht="18.75" customHeight="1">
      <c r="A48" s="2" t="s">
        <v>102</v>
      </c>
      <c r="B48" s="28">
        <f>+B49+B52+B61+B62</f>
        <v>-108684.78</v>
      </c>
      <c r="C48" s="28">
        <f aca="true" t="shared" si="16" ref="C48:M48">+C49+C52+C61+C62</f>
        <v>559536.4400000001</v>
      </c>
      <c r="D48" s="28">
        <f t="shared" si="16"/>
        <v>-79834.45</v>
      </c>
      <c r="E48" s="28">
        <f t="shared" si="16"/>
        <v>-176102.43</v>
      </c>
      <c r="F48" s="28">
        <f t="shared" si="16"/>
        <v>-74101.18</v>
      </c>
      <c r="G48" s="28">
        <f t="shared" si="16"/>
        <v>-108598.54</v>
      </c>
      <c r="H48" s="28">
        <f t="shared" si="16"/>
        <v>-131154.25</v>
      </c>
      <c r="I48" s="28">
        <f t="shared" si="16"/>
        <v>-111768.12</v>
      </c>
      <c r="J48" s="28">
        <f t="shared" si="16"/>
        <v>-97539.47</v>
      </c>
      <c r="K48" s="28">
        <f t="shared" si="16"/>
        <v>-105122.93</v>
      </c>
      <c r="L48" s="28">
        <f t="shared" si="16"/>
        <v>-55168.74</v>
      </c>
      <c r="M48" s="28">
        <f t="shared" si="16"/>
        <v>-27526.36</v>
      </c>
      <c r="N48" s="28">
        <f>+N49+N52+N61+N62</f>
        <v>-516064.81000000006</v>
      </c>
      <c r="P48" s="40"/>
    </row>
    <row r="49" spans="1:16" ht="18.75" customHeight="1">
      <c r="A49" s="17" t="s">
        <v>49</v>
      </c>
      <c r="B49" s="29">
        <f>B50+B51</f>
        <v>-89218.5</v>
      </c>
      <c r="C49" s="29">
        <f>C50+C51</f>
        <v>-92673</v>
      </c>
      <c r="D49" s="29">
        <f>D50+D51</f>
        <v>-65149</v>
      </c>
      <c r="E49" s="29">
        <f>E50+E51</f>
        <v>-14378</v>
      </c>
      <c r="F49" s="29">
        <f aca="true" t="shared" si="17" ref="F49:M49">F50+F51</f>
        <v>-50739.5</v>
      </c>
      <c r="G49" s="29">
        <f t="shared" si="17"/>
        <v>-93530.5</v>
      </c>
      <c r="H49" s="29">
        <f t="shared" si="17"/>
        <v>-114583</v>
      </c>
      <c r="I49" s="29">
        <f t="shared" si="17"/>
        <v>-57988</v>
      </c>
      <c r="J49" s="29">
        <f t="shared" si="17"/>
        <v>-71921.5</v>
      </c>
      <c r="K49" s="29">
        <f t="shared" si="17"/>
        <v>-61785.5</v>
      </c>
      <c r="L49" s="29">
        <f t="shared" si="17"/>
        <v>-41671</v>
      </c>
      <c r="M49" s="29">
        <f t="shared" si="17"/>
        <v>-24703</v>
      </c>
      <c r="N49" s="28">
        <f aca="true" t="shared" si="18" ref="N49:N62">SUM(B49:M49)</f>
        <v>-778340.5</v>
      </c>
      <c r="P49" s="40"/>
    </row>
    <row r="50" spans="1:16" ht="18.75" customHeight="1">
      <c r="A50" s="13" t="s">
        <v>50</v>
      </c>
      <c r="B50" s="20">
        <f>ROUND(-B9*$D$3,2)</f>
        <v>-89218.5</v>
      </c>
      <c r="C50" s="20">
        <f>ROUND(-C9*$D$3,2)</f>
        <v>-92673</v>
      </c>
      <c r="D50" s="20">
        <f>ROUND(-D9*$D$3,2)</f>
        <v>-65149</v>
      </c>
      <c r="E50" s="20">
        <f>ROUND(-E9*$D$3,2)</f>
        <v>-14378</v>
      </c>
      <c r="F50" s="20">
        <f aca="true" t="shared" si="19" ref="F50:M50">ROUND(-F9*$D$3,2)</f>
        <v>-50739.5</v>
      </c>
      <c r="G50" s="20">
        <f t="shared" si="19"/>
        <v>-93530.5</v>
      </c>
      <c r="H50" s="20">
        <f t="shared" si="19"/>
        <v>-114583</v>
      </c>
      <c r="I50" s="20">
        <f t="shared" si="19"/>
        <v>-57988</v>
      </c>
      <c r="J50" s="20">
        <f t="shared" si="19"/>
        <v>-71921.5</v>
      </c>
      <c r="K50" s="20">
        <f t="shared" si="19"/>
        <v>-61785.5</v>
      </c>
      <c r="L50" s="20">
        <f t="shared" si="19"/>
        <v>-41671</v>
      </c>
      <c r="M50" s="20">
        <f t="shared" si="19"/>
        <v>-24703</v>
      </c>
      <c r="N50" s="53">
        <f t="shared" si="18"/>
        <v>-778340.5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3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-49363.25</v>
      </c>
      <c r="C52" s="29">
        <f aca="true" t="shared" si="21" ref="C52:M52">SUM(C53:C59)</f>
        <v>-7679.84</v>
      </c>
      <c r="D52" s="29">
        <f t="shared" si="21"/>
        <v>-14685.449999999999</v>
      </c>
      <c r="E52" s="29">
        <f>SUM(E53:E60)</f>
        <v>-161724.43</v>
      </c>
      <c r="F52" s="29">
        <f t="shared" si="21"/>
        <v>-23361.68</v>
      </c>
      <c r="G52" s="29">
        <f t="shared" si="21"/>
        <v>-15068.039999999999</v>
      </c>
      <c r="H52" s="29">
        <f t="shared" si="21"/>
        <v>-16571.25</v>
      </c>
      <c r="I52" s="29">
        <f t="shared" si="21"/>
        <v>-53780.12</v>
      </c>
      <c r="J52" s="29">
        <f t="shared" si="21"/>
        <v>-25617.97</v>
      </c>
      <c r="K52" s="29">
        <f t="shared" si="21"/>
        <v>-43337.43</v>
      </c>
      <c r="L52" s="29">
        <f t="shared" si="21"/>
        <v>-13497.74</v>
      </c>
      <c r="M52" s="29">
        <f t="shared" si="21"/>
        <v>-2823.36</v>
      </c>
      <c r="N52" s="29">
        <f>SUM(N53:N60)</f>
        <v>-427510.56000000006</v>
      </c>
      <c r="P52" s="46"/>
    </row>
    <row r="53" spans="1:15" ht="18.75" customHeight="1">
      <c r="A53" s="13" t="s">
        <v>53</v>
      </c>
      <c r="B53" s="27">
        <v>-48879.61</v>
      </c>
      <c r="C53" s="27">
        <v>-7560</v>
      </c>
      <c r="D53" s="27">
        <v>-14582.73</v>
      </c>
      <c r="E53" s="27">
        <v>-18727.01</v>
      </c>
      <c r="F53" s="27">
        <v>-22899.44</v>
      </c>
      <c r="G53" s="27">
        <v>-14383.24</v>
      </c>
      <c r="H53" s="27">
        <v>-15779.45</v>
      </c>
      <c r="I53" s="27">
        <v>-58253.48</v>
      </c>
      <c r="J53" s="27">
        <v>-12443.73</v>
      </c>
      <c r="K53" s="27">
        <v>-49127.79</v>
      </c>
      <c r="L53" s="27">
        <v>-13412.14</v>
      </c>
      <c r="M53" s="27">
        <v>-2772</v>
      </c>
      <c r="N53" s="27">
        <f t="shared" si="18"/>
        <v>-278820.62000000005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95</v>
      </c>
      <c r="B59" s="27">
        <v>-483.64</v>
      </c>
      <c r="C59" s="27">
        <v>-119.84</v>
      </c>
      <c r="D59" s="27">
        <v>-102.72</v>
      </c>
      <c r="E59" s="27">
        <v>-303.88</v>
      </c>
      <c r="F59" s="27">
        <v>-462.24</v>
      </c>
      <c r="G59" s="27">
        <v>-684.8</v>
      </c>
      <c r="H59" s="27">
        <v>-791.8</v>
      </c>
      <c r="I59" s="27">
        <v>4973.36</v>
      </c>
      <c r="J59" s="27">
        <v>-2174.24</v>
      </c>
      <c r="K59" s="27">
        <v>8290.36</v>
      </c>
      <c r="L59" s="27">
        <v>-85.6</v>
      </c>
      <c r="M59" s="27">
        <v>-51.36</v>
      </c>
      <c r="N59" s="27">
        <f t="shared" si="18"/>
        <v>8003.6</v>
      </c>
      <c r="O59"/>
    </row>
    <row r="60" spans="1:16" ht="18.75" customHeight="1">
      <c r="A60" s="16" t="s">
        <v>107</v>
      </c>
      <c r="B60" s="27">
        <v>0</v>
      </c>
      <c r="C60" s="27">
        <v>0</v>
      </c>
      <c r="D60" s="27">
        <v>0</v>
      </c>
      <c r="E60" s="27">
        <v>-142693.54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f t="shared" si="18"/>
        <v>-142693.54</v>
      </c>
      <c r="O60"/>
      <c r="P60" s="83"/>
    </row>
    <row r="61" spans="1:16" ht="18.75" customHeight="1">
      <c r="A61" s="17" t="s">
        <v>105</v>
      </c>
      <c r="B61" s="30">
        <v>29896.97</v>
      </c>
      <c r="C61" s="30">
        <v>659889.28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689786.25</v>
      </c>
      <c r="O61"/>
      <c r="P61" s="83"/>
    </row>
    <row r="62" spans="1:16" ht="18.75" customHeight="1">
      <c r="A62" s="17" t="s">
        <v>103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27">
        <f t="shared" si="18"/>
        <v>0</v>
      </c>
      <c r="O62"/>
      <c r="P62" s="83"/>
    </row>
    <row r="63" spans="1:14" ht="15" customHeight="1">
      <c r="A63" s="35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20"/>
    </row>
    <row r="64" spans="1:16" ht="15.75">
      <c r="A64" s="2" t="s">
        <v>59</v>
      </c>
      <c r="B64" s="32">
        <f aca="true" t="shared" si="22" ref="B64:M64">+B42+B48</f>
        <v>655363.9383784183</v>
      </c>
      <c r="C64" s="32">
        <f t="shared" si="22"/>
        <v>1090798.793697914</v>
      </c>
      <c r="D64" s="32">
        <f t="shared" si="22"/>
        <v>445125.2577480736</v>
      </c>
      <c r="E64" s="32">
        <f t="shared" si="22"/>
        <v>-50679.185644394805</v>
      </c>
      <c r="F64" s="32">
        <f t="shared" si="22"/>
        <v>401208.10454886</v>
      </c>
      <c r="G64" s="32">
        <f t="shared" si="22"/>
        <v>499547.72666</v>
      </c>
      <c r="H64" s="32">
        <f t="shared" si="22"/>
        <v>529096.3346291622</v>
      </c>
      <c r="I64" s="32">
        <f t="shared" si="22"/>
        <v>487179.38751736283</v>
      </c>
      <c r="J64" s="32">
        <f t="shared" si="22"/>
        <v>397476.4825048627</v>
      </c>
      <c r="K64" s="32">
        <f t="shared" si="22"/>
        <v>470901.7144956553</v>
      </c>
      <c r="L64" s="32">
        <f t="shared" si="22"/>
        <v>230907.6710849841</v>
      </c>
      <c r="M64" s="32">
        <f t="shared" si="22"/>
        <v>130796.22567680002</v>
      </c>
      <c r="N64" s="32">
        <f>SUM(B64:M64)</f>
        <v>5287722.451297699</v>
      </c>
      <c r="O64"/>
      <c r="P64" s="40"/>
    </row>
    <row r="65" spans="1:16" ht="15" customHeight="1">
      <c r="A65" s="3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P65" s="37"/>
    </row>
    <row r="66" spans="1:14" ht="15" customHeight="1">
      <c r="A66" s="3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</row>
    <row r="67" spans="1:16" ht="18.75" customHeight="1">
      <c r="A67" s="2" t="s">
        <v>60</v>
      </c>
      <c r="B67" s="42">
        <f>SUM(B68:B81)</f>
        <v>655363.93</v>
      </c>
      <c r="C67" s="42">
        <f aca="true" t="shared" si="23" ref="C67:M67">SUM(C68:C81)</f>
        <v>1090798.79</v>
      </c>
      <c r="D67" s="42">
        <f t="shared" si="23"/>
        <v>445125.26</v>
      </c>
      <c r="E67" s="29">
        <f t="shared" si="23"/>
        <v>-50679.19</v>
      </c>
      <c r="F67" s="42">
        <f t="shared" si="23"/>
        <v>401208.11</v>
      </c>
      <c r="G67" s="42">
        <f t="shared" si="23"/>
        <v>499547.73</v>
      </c>
      <c r="H67" s="42">
        <f t="shared" si="23"/>
        <v>529096.3300000001</v>
      </c>
      <c r="I67" s="42">
        <f t="shared" si="23"/>
        <v>487179.39</v>
      </c>
      <c r="J67" s="42">
        <f t="shared" si="23"/>
        <v>397476.48</v>
      </c>
      <c r="K67" s="42">
        <f t="shared" si="23"/>
        <v>470901.71</v>
      </c>
      <c r="L67" s="42">
        <f t="shared" si="23"/>
        <v>230907.67</v>
      </c>
      <c r="M67" s="42">
        <f t="shared" si="23"/>
        <v>130796.23</v>
      </c>
      <c r="N67" s="32">
        <f>SUM(N68:N81)</f>
        <v>5287722.44</v>
      </c>
      <c r="P67" s="40"/>
    </row>
    <row r="68" spans="1:14" ht="18.75" customHeight="1">
      <c r="A68" s="17" t="s">
        <v>97</v>
      </c>
      <c r="B68" s="42">
        <v>128471.65</v>
      </c>
      <c r="C68" s="42">
        <v>165894.58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>SUM(B68:M68)</f>
        <v>294366.23</v>
      </c>
    </row>
    <row r="69" spans="1:14" ht="18.75" customHeight="1">
      <c r="A69" s="17" t="s">
        <v>98</v>
      </c>
      <c r="B69" s="42">
        <v>526892.28</v>
      </c>
      <c r="C69" s="42">
        <v>924904.21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aca="true" t="shared" si="24" ref="N69:N80">SUM(B69:M69)</f>
        <v>1451796.49</v>
      </c>
    </row>
    <row r="70" spans="1:14" ht="18.75" customHeight="1">
      <c r="A70" s="17" t="s">
        <v>80</v>
      </c>
      <c r="B70" s="41">
        <v>0</v>
      </c>
      <c r="C70" s="41">
        <v>0</v>
      </c>
      <c r="D70" s="41">
        <v>445125.26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29">
        <f t="shared" si="24"/>
        <v>445125.26</v>
      </c>
    </row>
    <row r="71" spans="1:14" ht="18.75" customHeight="1">
      <c r="A71" s="17" t="s">
        <v>70</v>
      </c>
      <c r="B71" s="41">
        <v>0</v>
      </c>
      <c r="C71" s="41">
        <v>0</v>
      </c>
      <c r="D71" s="41">
        <v>0</v>
      </c>
      <c r="E71" s="29">
        <v>-50679.19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-50679.19</v>
      </c>
    </row>
    <row r="72" spans="1:14" ht="18.75" customHeight="1">
      <c r="A72" s="17" t="s">
        <v>71</v>
      </c>
      <c r="B72" s="41">
        <v>0</v>
      </c>
      <c r="C72" s="41">
        <v>0</v>
      </c>
      <c r="D72" s="41">
        <v>0</v>
      </c>
      <c r="E72" s="41">
        <v>0</v>
      </c>
      <c r="F72" s="29">
        <v>401208.11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4"/>
        <v>401208.11</v>
      </c>
    </row>
    <row r="73" spans="1:14" ht="18.75" customHeight="1">
      <c r="A73" s="17" t="s">
        <v>72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2">
        <v>499547.73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499547.73</v>
      </c>
    </row>
    <row r="74" spans="1:14" ht="18.75" customHeight="1">
      <c r="A74" s="17" t="s">
        <v>73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403624.08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403624.08</v>
      </c>
    </row>
    <row r="75" spans="1:14" ht="18.75" customHeight="1">
      <c r="A75" s="17" t="s">
        <v>74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2">
        <v>125472.25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32">
        <f t="shared" si="24"/>
        <v>125472.25</v>
      </c>
    </row>
    <row r="76" spans="1:14" ht="18.75" customHeight="1">
      <c r="A76" s="17" t="s">
        <v>75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29">
        <v>487179.39</v>
      </c>
      <c r="J76" s="41">
        <v>0</v>
      </c>
      <c r="K76" s="41">
        <v>0</v>
      </c>
      <c r="L76" s="41">
        <v>0</v>
      </c>
      <c r="M76" s="41">
        <v>0</v>
      </c>
      <c r="N76" s="29">
        <f t="shared" si="24"/>
        <v>487179.39</v>
      </c>
    </row>
    <row r="77" spans="1:14" ht="18.75" customHeight="1">
      <c r="A77" s="17" t="s">
        <v>76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29">
        <v>397476.48</v>
      </c>
      <c r="K77" s="41">
        <v>0</v>
      </c>
      <c r="L77" s="41">
        <v>0</v>
      </c>
      <c r="M77" s="41">
        <v>0</v>
      </c>
      <c r="N77" s="32">
        <f t="shared" si="24"/>
        <v>397476.48</v>
      </c>
    </row>
    <row r="78" spans="1:14" ht="18.75" customHeight="1">
      <c r="A78" s="17" t="s">
        <v>77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29">
        <v>470901.71</v>
      </c>
      <c r="L78" s="41">
        <v>0</v>
      </c>
      <c r="M78" s="69"/>
      <c r="N78" s="29">
        <f t="shared" si="24"/>
        <v>470901.71</v>
      </c>
    </row>
    <row r="79" spans="1:14" ht="18.75" customHeight="1">
      <c r="A79" s="17" t="s">
        <v>78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29">
        <v>230907.67</v>
      </c>
      <c r="M79" s="41">
        <v>0</v>
      </c>
      <c r="N79" s="32">
        <f t="shared" si="24"/>
        <v>230907.67</v>
      </c>
    </row>
    <row r="80" spans="1:15" ht="18.75" customHeight="1">
      <c r="A80" s="17" t="s">
        <v>79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29">
        <v>130796.23</v>
      </c>
      <c r="N80" s="29">
        <f t="shared" si="24"/>
        <v>130796.23</v>
      </c>
      <c r="O80"/>
    </row>
    <row r="81" spans="1:15" ht="18.75" customHeight="1">
      <c r="A81" s="38" t="s">
        <v>61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f>SUM(B81:M81)</f>
        <v>0</v>
      </c>
      <c r="O81"/>
    </row>
    <row r="82" spans="1:14" ht="17.25" customHeight="1">
      <c r="A82" s="77"/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/>
    </row>
    <row r="83" spans="1:14" ht="1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5"/>
    </row>
    <row r="84" spans="1:14" ht="18.75" customHeight="1">
      <c r="A84" s="2" t="s">
        <v>106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32"/>
    </row>
    <row r="85" spans="1:14" ht="18.75" customHeight="1">
      <c r="A85" s="17" t="s">
        <v>99</v>
      </c>
      <c r="B85" s="51">
        <v>1.9637343078797205</v>
      </c>
      <c r="C85" s="51">
        <v>1.919335589702466</v>
      </c>
      <c r="D85" s="51">
        <v>0</v>
      </c>
      <c r="E85" s="51">
        <v>0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100</v>
      </c>
      <c r="B86" s="51">
        <v>1.704022093955159</v>
      </c>
      <c r="C86" s="51">
        <v>1.5985028448729264</v>
      </c>
      <c r="D86" s="51">
        <v>0</v>
      </c>
      <c r="E86" s="51">
        <v>0</v>
      </c>
      <c r="F86" s="41">
        <v>0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32"/>
    </row>
    <row r="87" spans="1:14" ht="18.75" customHeight="1">
      <c r="A87" s="17" t="s">
        <v>91</v>
      </c>
      <c r="B87" s="51">
        <v>0</v>
      </c>
      <c r="C87" s="51">
        <v>0</v>
      </c>
      <c r="D87" s="24">
        <v>1.5770025929973766</v>
      </c>
      <c r="E87" s="51">
        <v>0</v>
      </c>
      <c r="F87" s="41">
        <v>0</v>
      </c>
      <c r="G87" s="41">
        <v>0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29"/>
    </row>
    <row r="88" spans="1:14" ht="18.75" customHeight="1">
      <c r="A88" s="17" t="s">
        <v>81</v>
      </c>
      <c r="B88" s="51">
        <v>0</v>
      </c>
      <c r="C88" s="51">
        <v>0</v>
      </c>
      <c r="D88" s="51">
        <v>0</v>
      </c>
      <c r="E88" s="51">
        <v>1.969220887449291</v>
      </c>
      <c r="F88" s="41">
        <v>0</v>
      </c>
      <c r="G88" s="41">
        <v>0</v>
      </c>
      <c r="H88" s="51">
        <v>0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82</v>
      </c>
      <c r="B89" s="51">
        <v>0</v>
      </c>
      <c r="C89" s="51">
        <v>0</v>
      </c>
      <c r="D89" s="51">
        <v>0</v>
      </c>
      <c r="E89" s="51">
        <v>0</v>
      </c>
      <c r="F89" s="51">
        <v>1.841900008922233</v>
      </c>
      <c r="G89" s="41">
        <v>0</v>
      </c>
      <c r="H89" s="51">
        <v>0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29"/>
    </row>
    <row r="90" spans="1:14" ht="18.75" customHeight="1">
      <c r="A90" s="17" t="s">
        <v>83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51">
        <v>1.4606000192298447</v>
      </c>
      <c r="H90" s="51">
        <v>0</v>
      </c>
      <c r="I90" s="51">
        <v>0</v>
      </c>
      <c r="J90" s="51">
        <v>0</v>
      </c>
      <c r="K90" s="41">
        <v>0</v>
      </c>
      <c r="L90" s="51">
        <v>0</v>
      </c>
      <c r="M90" s="51">
        <v>0</v>
      </c>
      <c r="N90" s="32"/>
    </row>
    <row r="91" spans="1:14" ht="18.75" customHeight="1">
      <c r="A91" s="17" t="s">
        <v>84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1.7157543410873979</v>
      </c>
      <c r="I91" s="51">
        <v>0</v>
      </c>
      <c r="J91" s="51">
        <v>0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85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1.6329454899748732</v>
      </c>
      <c r="I92" s="51">
        <v>0</v>
      </c>
      <c r="J92" s="51">
        <v>0</v>
      </c>
      <c r="K92" s="41">
        <v>0</v>
      </c>
      <c r="L92" s="51">
        <v>0</v>
      </c>
      <c r="M92" s="51">
        <v>0</v>
      </c>
      <c r="N92" s="32"/>
    </row>
    <row r="93" spans="1:14" ht="18.75" customHeight="1">
      <c r="A93" s="17" t="s">
        <v>86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1.6561430674792295</v>
      </c>
      <c r="J93" s="51">
        <v>0</v>
      </c>
      <c r="K93" s="41">
        <v>0</v>
      </c>
      <c r="L93" s="51">
        <v>0</v>
      </c>
      <c r="M93" s="51">
        <v>0</v>
      </c>
      <c r="N93" s="29"/>
    </row>
    <row r="94" spans="1:14" ht="18.75" customHeight="1">
      <c r="A94" s="17" t="s">
        <v>87</v>
      </c>
      <c r="B94" s="51">
        <v>0</v>
      </c>
      <c r="C94" s="51">
        <v>0</v>
      </c>
      <c r="D94" s="51">
        <v>0</v>
      </c>
      <c r="E94" s="51">
        <v>0</v>
      </c>
      <c r="F94" s="41">
        <v>0</v>
      </c>
      <c r="G94" s="41">
        <v>0</v>
      </c>
      <c r="H94" s="51">
        <v>0</v>
      </c>
      <c r="I94" s="51">
        <v>0</v>
      </c>
      <c r="J94" s="51">
        <v>1.8670222468655229</v>
      </c>
      <c r="K94" s="41">
        <v>0</v>
      </c>
      <c r="L94" s="51">
        <v>0</v>
      </c>
      <c r="M94" s="51">
        <v>0</v>
      </c>
      <c r="N94" s="32"/>
    </row>
    <row r="95" spans="1:14" ht="18.75" customHeight="1">
      <c r="A95" s="17" t="s">
        <v>88</v>
      </c>
      <c r="B95" s="51">
        <v>0</v>
      </c>
      <c r="C95" s="51">
        <v>0</v>
      </c>
      <c r="D95" s="51">
        <v>0</v>
      </c>
      <c r="E95" s="51">
        <v>0</v>
      </c>
      <c r="F95" s="41">
        <v>0</v>
      </c>
      <c r="G95" s="41">
        <v>0</v>
      </c>
      <c r="H95" s="51">
        <v>0</v>
      </c>
      <c r="I95" s="51">
        <v>0</v>
      </c>
      <c r="J95" s="51">
        <v>0</v>
      </c>
      <c r="K95" s="24">
        <v>1.7881109854323076</v>
      </c>
      <c r="L95" s="51">
        <v>0</v>
      </c>
      <c r="M95" s="51">
        <v>0</v>
      </c>
      <c r="N95" s="29"/>
    </row>
    <row r="96" spans="1:14" ht="18.75" customHeight="1">
      <c r="A96" s="17" t="s">
        <v>89</v>
      </c>
      <c r="B96" s="51">
        <v>0</v>
      </c>
      <c r="C96" s="51">
        <v>0</v>
      </c>
      <c r="D96" s="51">
        <v>0</v>
      </c>
      <c r="E96" s="51">
        <v>0</v>
      </c>
      <c r="F96" s="41">
        <v>0</v>
      </c>
      <c r="G96" s="4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2.117833334568661</v>
      </c>
      <c r="M96" s="51">
        <v>0</v>
      </c>
      <c r="N96" s="70"/>
    </row>
    <row r="97" spans="1:15" ht="18.75" customHeight="1">
      <c r="A97" s="38" t="s">
        <v>90</v>
      </c>
      <c r="B97" s="52">
        <v>0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6">
        <v>2.089000052844347</v>
      </c>
      <c r="N97" s="57"/>
      <c r="O97"/>
    </row>
    <row r="98" spans="1:13" ht="45" customHeight="1">
      <c r="A98" s="76" t="s">
        <v>108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101" ht="14.25">
      <c r="B101" s="47"/>
    </row>
    <row r="102" ht="14.25">
      <c r="H102" s="48"/>
    </row>
    <row r="104" spans="8:11" ht="14.25">
      <c r="H104" s="49"/>
      <c r="I104" s="50"/>
      <c r="J104" s="50"/>
      <c r="K104" s="50"/>
    </row>
  </sheetData>
  <sheetProtection/>
  <mergeCells count="7">
    <mergeCell ref="A98:M98"/>
    <mergeCell ref="A82:N82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2015-07-20T12:29:45Z</dcterms:modified>
  <cp:category/>
  <cp:version/>
  <cp:contentType/>
  <cp:contentStatus/>
</cp:coreProperties>
</file>