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<sst xmlns="http://schemas.openxmlformats.org/spreadsheetml/2006/main" count="110" uniqueCount="108">
  <si>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</si>
  <si>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</si>
  <si>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</si>
  <si>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</si>
  <si>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</si>
  <si>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</si>
  <si>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</si>
  <si>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</si>
  <si>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</si>
  <si>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</si>
  <si>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</si>
  <si>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</si>
  <si>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</si>
  <si>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</si>
  <si>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</si>
  <si>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</si>
  <si>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</si>
  <si>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</si>
  <si>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</si>
  <si>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</si>
  <si>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</si>
  <si>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</si>
  <si>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</si>
  <si>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</si>
  <si>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</si>
  <si>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</si>
  <si>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</si>
  <si>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</si>
  <si>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</si>
  <si>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</si>
  <si>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</si>
  <si>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</si>
  <si>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</si>
  <si>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</si>
  <si>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</si>
  <si>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</si>
  <si>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</si>
  <si>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</si>
  <si>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</si>
  <si>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</si>
  <si>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</si>
  <si>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</si>
  <si>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</si>
  <si>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</si>
  <si>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</si>
  <si>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</si>
  <si>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</si>
  <si>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</si>
  <si>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</si>
  <si>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</si>
  <si>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</si>
  <si>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</si>
  <si>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</si>
  <si>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</si>
  <si>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</si>
  <si>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</si>
  <si>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</si>
  <si>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</si>
  <si>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</si>
  <si>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</si>
  <si>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</si>
  <si>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</si>
  <si>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</si>
  <si>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</si>
  <si>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</si>
  <si>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</si>
  <si>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</si>
  <si>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</si>
  <si>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</si>
  <si>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</si>
  <si>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</si>
  <si>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</si>
  <si>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</si>
  <si>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</si>
  <si>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</si>
  <si>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</si>
  <si>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</si>
  <si>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</si>
  <si>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</si>
  <si>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</si>
  <si>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</si>
  <si>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</si>
  <si>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</si>
  <si>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</si>
  <si>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</si>
  <si>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</si>
  <si>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</si>
  <si>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</si>
  <si>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</si>
  <si>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</si>
  <si>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</si>
  <si>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</si>
  <si>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</si>
  <si>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</si>
  <si>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</si>
  <si>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</si>
  <si>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</si>
  <si>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</si>
  <si>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</si>
  <si>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</si>
  <si>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</si>
  <si>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</si>
  <si>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</si>
  <si>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</si>
  <si>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</si>
  <si>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</si>
  <si>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</si>
  <si>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09/07/15 - VENCIMENTO 16/07/15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</si>
</sst>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255370</v>
      </c>
      <c r="C7" s="10">
        <f>C8+C20+C24</f>
        <v>173449</v>
      </c>
      <c r="D7" s="10">
        <f>D8+D20+D24</f>
        <v>200287</v>
      </c>
      <c r="E7" s="10">
        <f>E8+E20+E24</f>
        <v>38087</v>
      </c>
      <c r="F7" s="10">
        <f aca="true" t="shared" si="0" ref="F7:M7">F8+F20+F24</f>
        <v>157467</v>
      </c>
      <c r="G7" s="10">
        <f t="shared" si="0"/>
        <v>238603</v>
      </c>
      <c r="H7" s="10">
        <f t="shared" si="0"/>
        <v>220895</v>
      </c>
      <c r="I7" s="10">
        <f t="shared" si="0"/>
        <v>224597</v>
      </c>
      <c r="J7" s="10">
        <f t="shared" si="0"/>
        <v>161458</v>
      </c>
      <c r="K7" s="10">
        <f t="shared" si="0"/>
        <v>217683</v>
      </c>
      <c r="L7" s="10">
        <f t="shared" si="0"/>
        <v>78109</v>
      </c>
      <c r="M7" s="10">
        <f t="shared" si="0"/>
        <v>37563</v>
      </c>
      <c r="N7" s="10">
        <f>+N8+N20+N24</f>
        <v>2003568</v>
      </c>
      <c r="O7"/>
      <c r="P7" s="39"/>
    </row>
    <row r="8" spans="1:15" ht="18.75" customHeight="1">
      <c r="A8" s="11" t="s">
        <v>27</v>
      </c>
      <c r="B8" s="12">
        <f>+B9+B12+B16</f>
        <v>145410</v>
      </c>
      <c r="C8" s="12">
        <f>+C9+C12+C16</f>
        <v>104724</v>
      </c>
      <c r="D8" s="12">
        <f>+D9+D12+D16</f>
        <v>125004</v>
      </c>
      <c r="E8" s="12">
        <f>+E9+E12+E16</f>
        <v>22879</v>
      </c>
      <c r="F8" s="12">
        <f aca="true" t="shared" si="1" ref="F8:M8">+F9+F12+F16</f>
        <v>95526</v>
      </c>
      <c r="G8" s="12">
        <f t="shared" si="1"/>
        <v>149085</v>
      </c>
      <c r="H8" s="12">
        <f t="shared" si="1"/>
        <v>133339</v>
      </c>
      <c r="I8" s="12">
        <f t="shared" si="1"/>
        <v>131249</v>
      </c>
      <c r="J8" s="12">
        <f t="shared" si="1"/>
        <v>96705</v>
      </c>
      <c r="K8" s="12">
        <f t="shared" si="1"/>
        <v>123425</v>
      </c>
      <c r="L8" s="12">
        <f t="shared" si="1"/>
        <v>47245</v>
      </c>
      <c r="M8" s="12">
        <f t="shared" si="1"/>
        <v>24131</v>
      </c>
      <c r="N8" s="12">
        <f>SUM(B8:M8)</f>
        <v>1198722</v>
      </c>
      <c r="O8"/>
    </row>
    <row r="9" spans="1:15" ht="18.75" customHeight="1">
      <c r="A9" s="13" t="s">
        <v>4</v>
      </c>
      <c r="B9" s="14">
        <v>19151</v>
      </c>
      <c r="C9" s="14">
        <v>17479</v>
      </c>
      <c r="D9" s="14">
        <v>13407</v>
      </c>
      <c r="E9" s="14">
        <v>2714</v>
      </c>
      <c r="F9" s="14">
        <v>11082</v>
      </c>
      <c r="G9" s="14">
        <v>19780</v>
      </c>
      <c r="H9" s="14">
        <v>23466</v>
      </c>
      <c r="I9" s="14">
        <v>12535</v>
      </c>
      <c r="J9" s="14">
        <v>15066</v>
      </c>
      <c r="K9" s="14">
        <v>14215</v>
      </c>
      <c r="L9" s="14">
        <v>7636</v>
      </c>
      <c r="M9" s="14">
        <v>3902</v>
      </c>
      <c r="N9" s="12">
        <f aca="true" t="shared" si="2" ref="N9:N19">SUM(B9:M9)</f>
        <v>160433</v>
      </c>
      <c r="O9"/>
    </row>
    <row r="10" spans="1:15" ht="18.75" customHeight="1">
      <c r="A10" s="15" t="s">
        <v>5</v>
      </c>
      <c r="B10" s="14">
        <f>+B9-B11</f>
        <v>19151</v>
      </c>
      <c r="C10" s="14">
        <f>+C9-C11</f>
        <v>17479</v>
      </c>
      <c r="D10" s="14">
        <f>+D9-D11</f>
        <v>13407</v>
      </c>
      <c r="E10" s="14">
        <f>+E9-E11</f>
        <v>2714</v>
      </c>
      <c r="F10" s="14">
        <f aca="true" t="shared" si="3" ref="F10:M10">+F9-F11</f>
        <v>11082</v>
      </c>
      <c r="G10" s="14">
        <f t="shared" si="3"/>
        <v>19780</v>
      </c>
      <c r="H10" s="14">
        <f t="shared" si="3"/>
        <v>23466</v>
      </c>
      <c r="I10" s="14">
        <f t="shared" si="3"/>
        <v>12535</v>
      </c>
      <c r="J10" s="14">
        <f t="shared" si="3"/>
        <v>15066</v>
      </c>
      <c r="K10" s="14">
        <f t="shared" si="3"/>
        <v>14215</v>
      </c>
      <c r="L10" s="14">
        <f t="shared" si="3"/>
        <v>7636</v>
      </c>
      <c r="M10" s="14">
        <f t="shared" si="3"/>
        <v>3902</v>
      </c>
      <c r="N10" s="12">
        <f t="shared" si="2"/>
        <v>160433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106169</v>
      </c>
      <c r="C12" s="14">
        <f>C13+C14+C15</f>
        <v>75015</v>
      </c>
      <c r="D12" s="14">
        <f>D13+D14+D15</f>
        <v>98550</v>
      </c>
      <c r="E12" s="14">
        <f>E13+E14+E15</f>
        <v>17495</v>
      </c>
      <c r="F12" s="14">
        <f aca="true" t="shared" si="4" ref="F12:M12">F13+F14+F15</f>
        <v>73308</v>
      </c>
      <c r="G12" s="14">
        <f t="shared" si="4"/>
        <v>112183</v>
      </c>
      <c r="H12" s="14">
        <f t="shared" si="4"/>
        <v>96437</v>
      </c>
      <c r="I12" s="14">
        <f t="shared" si="4"/>
        <v>103510</v>
      </c>
      <c r="J12" s="14">
        <f t="shared" si="4"/>
        <v>70902</v>
      </c>
      <c r="K12" s="14">
        <f t="shared" si="4"/>
        <v>94382</v>
      </c>
      <c r="L12" s="14">
        <f t="shared" si="4"/>
        <v>35286</v>
      </c>
      <c r="M12" s="14">
        <f t="shared" si="4"/>
        <v>18328</v>
      </c>
      <c r="N12" s="12">
        <f t="shared" si="2"/>
        <v>901565</v>
      </c>
      <c r="O12"/>
    </row>
    <row r="13" spans="1:15" ht="18.75" customHeight="1">
      <c r="A13" s="15" t="s">
        <v>7</v>
      </c>
      <c r="B13" s="14">
        <v>49851</v>
      </c>
      <c r="C13" s="14">
        <v>36900</v>
      </c>
      <c r="D13" s="14">
        <v>46635</v>
      </c>
      <c r="E13" s="14">
        <v>8140</v>
      </c>
      <c r="F13" s="14">
        <v>36134</v>
      </c>
      <c r="G13" s="14">
        <v>55564</v>
      </c>
      <c r="H13" s="14">
        <v>49280</v>
      </c>
      <c r="I13" s="14">
        <v>51074</v>
      </c>
      <c r="J13" s="14">
        <v>32928</v>
      </c>
      <c r="K13" s="14">
        <v>43795</v>
      </c>
      <c r="L13" s="14">
        <v>15959</v>
      </c>
      <c r="M13" s="14">
        <v>8200</v>
      </c>
      <c r="N13" s="12">
        <f t="shared" si="2"/>
        <v>434460</v>
      </c>
      <c r="O13"/>
    </row>
    <row r="14" spans="1:15" ht="18.75" customHeight="1">
      <c r="A14" s="15" t="s">
        <v>8</v>
      </c>
      <c r="B14" s="14">
        <v>53709</v>
      </c>
      <c r="C14" s="14">
        <v>35702</v>
      </c>
      <c r="D14" s="14">
        <v>49557</v>
      </c>
      <c r="E14" s="14">
        <v>8695</v>
      </c>
      <c r="F14" s="14">
        <v>34803</v>
      </c>
      <c r="G14" s="14">
        <v>52390</v>
      </c>
      <c r="H14" s="14">
        <v>44382</v>
      </c>
      <c r="I14" s="14">
        <v>50467</v>
      </c>
      <c r="J14" s="14">
        <v>36055</v>
      </c>
      <c r="K14" s="14">
        <v>48691</v>
      </c>
      <c r="L14" s="14">
        <v>18521</v>
      </c>
      <c r="M14" s="14">
        <v>9753</v>
      </c>
      <c r="N14" s="12">
        <f t="shared" si="2"/>
        <v>442725</v>
      </c>
      <c r="O14"/>
    </row>
    <row r="15" spans="1:15" ht="18.75" customHeight="1">
      <c r="A15" s="15" t="s">
        <v>9</v>
      </c>
      <c r="B15" s="14">
        <v>2609</v>
      </c>
      <c r="C15" s="14">
        <v>2413</v>
      </c>
      <c r="D15" s="14">
        <v>2358</v>
      </c>
      <c r="E15" s="14">
        <v>660</v>
      </c>
      <c r="F15" s="14">
        <v>2371</v>
      </c>
      <c r="G15" s="14">
        <v>4229</v>
      </c>
      <c r="H15" s="14">
        <v>2775</v>
      </c>
      <c r="I15" s="14">
        <v>1969</v>
      </c>
      <c r="J15" s="14">
        <v>1919</v>
      </c>
      <c r="K15" s="14">
        <v>1896</v>
      </c>
      <c r="L15" s="14">
        <v>806</v>
      </c>
      <c r="M15" s="14">
        <v>375</v>
      </c>
      <c r="N15" s="12">
        <f t="shared" si="2"/>
        <v>24380</v>
      </c>
      <c r="O15"/>
    </row>
    <row r="16" spans="1:14" ht="18.75" customHeight="1">
      <c r="A16" s="16" t="s">
        <v>26</v>
      </c>
      <c r="B16" s="14">
        <f>B17+B18+B19</f>
        <v>20090</v>
      </c>
      <c r="C16" s="14">
        <f>C17+C18+C19</f>
        <v>12230</v>
      </c>
      <c r="D16" s="14">
        <f>D17+D18+D19</f>
        <v>13047</v>
      </c>
      <c r="E16" s="14">
        <f>E17+E18+E19</f>
        <v>2670</v>
      </c>
      <c r="F16" s="14">
        <f aca="true" t="shared" si="5" ref="F16:M16">F17+F18+F19</f>
        <v>11136</v>
      </c>
      <c r="G16" s="14">
        <f t="shared" si="5"/>
        <v>17122</v>
      </c>
      <c r="H16" s="14">
        <f t="shared" si="5"/>
        <v>13436</v>
      </c>
      <c r="I16" s="14">
        <f t="shared" si="5"/>
        <v>15204</v>
      </c>
      <c r="J16" s="14">
        <f t="shared" si="5"/>
        <v>10737</v>
      </c>
      <c r="K16" s="14">
        <f t="shared" si="5"/>
        <v>14828</v>
      </c>
      <c r="L16" s="14">
        <f t="shared" si="5"/>
        <v>4323</v>
      </c>
      <c r="M16" s="14">
        <f t="shared" si="5"/>
        <v>1901</v>
      </c>
      <c r="N16" s="12">
        <f t="shared" si="2"/>
        <v>136724</v>
      </c>
    </row>
    <row r="17" spans="1:15" ht="18.75" customHeight="1">
      <c r="A17" s="15" t="s">
        <v>23</v>
      </c>
      <c r="B17" s="14">
        <v>4910</v>
      </c>
      <c r="C17" s="14">
        <v>3328</v>
      </c>
      <c r="D17" s="14">
        <v>3497</v>
      </c>
      <c r="E17" s="14">
        <v>744</v>
      </c>
      <c r="F17" s="14">
        <v>3009</v>
      </c>
      <c r="G17" s="14">
        <v>4824</v>
      </c>
      <c r="H17" s="14">
        <v>4111</v>
      </c>
      <c r="I17" s="14">
        <v>4580</v>
      </c>
      <c r="J17" s="14">
        <v>3343</v>
      </c>
      <c r="K17" s="14">
        <v>4426</v>
      </c>
      <c r="L17" s="14">
        <v>1339</v>
      </c>
      <c r="M17" s="14">
        <v>540</v>
      </c>
      <c r="N17" s="12">
        <f t="shared" si="2"/>
        <v>38651</v>
      </c>
      <c r="O17"/>
    </row>
    <row r="18" spans="1:15" ht="18.75" customHeight="1">
      <c r="A18" s="15" t="s">
        <v>24</v>
      </c>
      <c r="B18" s="14">
        <v>1327</v>
      </c>
      <c r="C18" s="14">
        <v>663</v>
      </c>
      <c r="D18" s="14">
        <v>1144</v>
      </c>
      <c r="E18" s="14">
        <v>179</v>
      </c>
      <c r="F18" s="14">
        <v>880</v>
      </c>
      <c r="G18" s="14">
        <v>1150</v>
      </c>
      <c r="H18" s="14">
        <v>1088</v>
      </c>
      <c r="I18" s="14">
        <v>1018</v>
      </c>
      <c r="J18" s="14">
        <v>790</v>
      </c>
      <c r="K18" s="14">
        <v>1603</v>
      </c>
      <c r="L18" s="14">
        <v>433</v>
      </c>
      <c r="M18" s="14">
        <v>176</v>
      </c>
      <c r="N18" s="12">
        <f t="shared" si="2"/>
        <v>10451</v>
      </c>
      <c r="O18"/>
    </row>
    <row r="19" spans="1:15" ht="18.75" customHeight="1">
      <c r="A19" s="15" t="s">
        <v>25</v>
      </c>
      <c r="B19" s="14">
        <v>13853</v>
      </c>
      <c r="C19" s="14">
        <v>8239</v>
      </c>
      <c r="D19" s="14">
        <v>8406</v>
      </c>
      <c r="E19" s="14">
        <v>1747</v>
      </c>
      <c r="F19" s="14">
        <v>7247</v>
      </c>
      <c r="G19" s="14">
        <v>11148</v>
      </c>
      <c r="H19" s="14">
        <v>8237</v>
      </c>
      <c r="I19" s="14">
        <v>9606</v>
      </c>
      <c r="J19" s="14">
        <v>6604</v>
      </c>
      <c r="K19" s="14">
        <v>8799</v>
      </c>
      <c r="L19" s="14">
        <v>2551</v>
      </c>
      <c r="M19" s="14">
        <v>1185</v>
      </c>
      <c r="N19" s="12">
        <f t="shared" si="2"/>
        <v>87622</v>
      </c>
      <c r="O19"/>
    </row>
    <row r="20" spans="1:15" ht="18.75" customHeight="1">
      <c r="A20" s="17" t="s">
        <v>10</v>
      </c>
      <c r="B20" s="18">
        <f>B21+B22+B23</f>
        <v>77373</v>
      </c>
      <c r="C20" s="18">
        <f>C21+C22+C23</f>
        <v>43799</v>
      </c>
      <c r="D20" s="18">
        <f>D21+D22+D23</f>
        <v>50541</v>
      </c>
      <c r="E20" s="18">
        <f>E21+E22+E23</f>
        <v>9399</v>
      </c>
      <c r="F20" s="18">
        <f aca="true" t="shared" si="6" ref="F20:M20">F21+F22+F23</f>
        <v>38002</v>
      </c>
      <c r="G20" s="18">
        <f t="shared" si="6"/>
        <v>55575</v>
      </c>
      <c r="H20" s="18">
        <f t="shared" si="6"/>
        <v>56218</v>
      </c>
      <c r="I20" s="18">
        <f t="shared" si="6"/>
        <v>68273</v>
      </c>
      <c r="J20" s="18">
        <f t="shared" si="6"/>
        <v>44231</v>
      </c>
      <c r="K20" s="18">
        <f t="shared" si="6"/>
        <v>73870</v>
      </c>
      <c r="L20" s="18">
        <f t="shared" si="6"/>
        <v>24198</v>
      </c>
      <c r="M20" s="18">
        <f t="shared" si="6"/>
        <v>11158</v>
      </c>
      <c r="N20" s="12">
        <f aca="true" t="shared" si="7" ref="N20:N26">SUM(B20:M20)</f>
        <v>552637</v>
      </c>
      <c r="O20"/>
    </row>
    <row r="21" spans="1:15" ht="18.75" customHeight="1">
      <c r="A21" s="13" t="s">
        <v>11</v>
      </c>
      <c r="B21" s="14">
        <v>40036</v>
      </c>
      <c r="C21" s="14">
        <v>24851</v>
      </c>
      <c r="D21" s="14">
        <v>26272</v>
      </c>
      <c r="E21" s="14">
        <v>4941</v>
      </c>
      <c r="F21" s="14">
        <v>19841</v>
      </c>
      <c r="G21" s="14">
        <v>28647</v>
      </c>
      <c r="H21" s="14">
        <v>30952</v>
      </c>
      <c r="I21" s="14">
        <v>36812</v>
      </c>
      <c r="J21" s="14">
        <v>24292</v>
      </c>
      <c r="K21" s="14">
        <v>38269</v>
      </c>
      <c r="L21" s="14">
        <v>12838</v>
      </c>
      <c r="M21" s="14">
        <v>5996</v>
      </c>
      <c r="N21" s="12">
        <f t="shared" si="7"/>
        <v>293747</v>
      </c>
      <c r="O21"/>
    </row>
    <row r="22" spans="1:15" ht="18.75" customHeight="1">
      <c r="A22" s="13" t="s">
        <v>12</v>
      </c>
      <c r="B22" s="14">
        <v>35866</v>
      </c>
      <c r="C22" s="14">
        <v>17895</v>
      </c>
      <c r="D22" s="14">
        <v>23307</v>
      </c>
      <c r="E22" s="14">
        <v>4208</v>
      </c>
      <c r="F22" s="14">
        <v>17199</v>
      </c>
      <c r="G22" s="14">
        <v>25281</v>
      </c>
      <c r="H22" s="14">
        <v>24014</v>
      </c>
      <c r="I22" s="14">
        <v>30398</v>
      </c>
      <c r="J22" s="14">
        <v>19123</v>
      </c>
      <c r="K22" s="14">
        <v>34436</v>
      </c>
      <c r="L22" s="14">
        <v>10897</v>
      </c>
      <c r="M22" s="14">
        <v>4963</v>
      </c>
      <c r="N22" s="12">
        <f t="shared" si="7"/>
        <v>247587</v>
      </c>
      <c r="O22"/>
    </row>
    <row r="23" spans="1:15" ht="18.75" customHeight="1">
      <c r="A23" s="13" t="s">
        <v>13</v>
      </c>
      <c r="B23" s="14">
        <v>1471</v>
      </c>
      <c r="C23" s="14">
        <v>1053</v>
      </c>
      <c r="D23" s="14">
        <v>962</v>
      </c>
      <c r="E23" s="14">
        <v>250</v>
      </c>
      <c r="F23" s="14">
        <v>962</v>
      </c>
      <c r="G23" s="14">
        <v>1647</v>
      </c>
      <c r="H23" s="14">
        <v>1252</v>
      </c>
      <c r="I23" s="14">
        <v>1063</v>
      </c>
      <c r="J23" s="14">
        <v>816</v>
      </c>
      <c r="K23" s="14">
        <v>1165</v>
      </c>
      <c r="L23" s="14">
        <v>463</v>
      </c>
      <c r="M23" s="14">
        <v>199</v>
      </c>
      <c r="N23" s="12">
        <f t="shared" si="7"/>
        <v>11303</v>
      </c>
      <c r="O23"/>
    </row>
    <row r="24" spans="1:15" ht="18.75" customHeight="1">
      <c r="A24" s="17" t="s">
        <v>14</v>
      </c>
      <c r="B24" s="14">
        <f>B25+B26</f>
        <v>32587</v>
      </c>
      <c r="C24" s="14">
        <f>C25+C26</f>
        <v>24926</v>
      </c>
      <c r="D24" s="14">
        <f>D25+D26</f>
        <v>24742</v>
      </c>
      <c r="E24" s="14">
        <f>E25+E26</f>
        <v>5809</v>
      </c>
      <c r="F24" s="14">
        <f aca="true" t="shared" si="8" ref="F24:M24">F25+F26</f>
        <v>23939</v>
      </c>
      <c r="G24" s="14">
        <f t="shared" si="8"/>
        <v>33943</v>
      </c>
      <c r="H24" s="14">
        <f t="shared" si="8"/>
        <v>31338</v>
      </c>
      <c r="I24" s="14">
        <f t="shared" si="8"/>
        <v>25075</v>
      </c>
      <c r="J24" s="14">
        <f t="shared" si="8"/>
        <v>20522</v>
      </c>
      <c r="K24" s="14">
        <f t="shared" si="8"/>
        <v>20388</v>
      </c>
      <c r="L24" s="14">
        <f t="shared" si="8"/>
        <v>6666</v>
      </c>
      <c r="M24" s="14">
        <f t="shared" si="8"/>
        <v>2274</v>
      </c>
      <c r="N24" s="12">
        <f t="shared" si="7"/>
        <v>252209</v>
      </c>
      <c r="O24"/>
    </row>
    <row r="25" spans="1:15" ht="18.75" customHeight="1">
      <c r="A25" s="13" t="s">
        <v>15</v>
      </c>
      <c r="B25" s="14">
        <v>20856</v>
      </c>
      <c r="C25" s="14">
        <v>15953</v>
      </c>
      <c r="D25" s="14">
        <v>15835</v>
      </c>
      <c r="E25" s="14">
        <v>3718</v>
      </c>
      <c r="F25" s="14">
        <v>15321</v>
      </c>
      <c r="G25" s="14">
        <v>21724</v>
      </c>
      <c r="H25" s="14">
        <v>20056</v>
      </c>
      <c r="I25" s="14">
        <v>16048</v>
      </c>
      <c r="J25" s="14">
        <v>13134</v>
      </c>
      <c r="K25" s="14">
        <v>13048</v>
      </c>
      <c r="L25" s="14">
        <v>4266</v>
      </c>
      <c r="M25" s="14">
        <v>1455</v>
      </c>
      <c r="N25" s="12">
        <f t="shared" si="7"/>
        <v>161414</v>
      </c>
      <c r="O25"/>
    </row>
    <row r="26" spans="1:15" ht="18.75" customHeight="1">
      <c r="A26" s="13" t="s">
        <v>16</v>
      </c>
      <c r="B26" s="14">
        <v>11731</v>
      </c>
      <c r="C26" s="14">
        <v>8973</v>
      </c>
      <c r="D26" s="14">
        <v>8907</v>
      </c>
      <c r="E26" s="14">
        <v>2091</v>
      </c>
      <c r="F26" s="14">
        <v>8618</v>
      </c>
      <c r="G26" s="14">
        <v>12219</v>
      </c>
      <c r="H26" s="14">
        <v>11282</v>
      </c>
      <c r="I26" s="14">
        <v>9027</v>
      </c>
      <c r="J26" s="14">
        <v>7388</v>
      </c>
      <c r="K26" s="14">
        <v>7340</v>
      </c>
      <c r="L26" s="14">
        <v>2400</v>
      </c>
      <c r="M26" s="14">
        <v>819</v>
      </c>
      <c r="N26" s="12">
        <f t="shared" si="7"/>
        <v>90795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0.9952</v>
      </c>
      <c r="C29" s="22">
        <v>1</v>
      </c>
      <c r="D29" s="22">
        <v>0.9984</v>
      </c>
      <c r="E29" s="22">
        <v>0.9903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0.9736</v>
      </c>
      <c r="C30" s="22">
        <v>0.924</v>
      </c>
      <c r="D30" s="22">
        <v>1</v>
      </c>
      <c r="E30" s="22">
        <v>0.8966</v>
      </c>
      <c r="F30" s="22">
        <v>1</v>
      </c>
      <c r="G30" s="22">
        <v>1</v>
      </c>
      <c r="H30" s="22">
        <v>0.9627</v>
      </c>
      <c r="I30" s="22">
        <v>0.9602</v>
      </c>
      <c r="J30" s="22">
        <v>0.9736</v>
      </c>
      <c r="K30" s="22">
        <v>0.9817</v>
      </c>
      <c r="L30" s="22">
        <v>0.9451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0.9924436887653209</v>
      </c>
      <c r="C32" s="23">
        <f aca="true" t="shared" si="9" ref="C32:M32">(((+C$8+C$20)*C$29)+(C$24*C$30))/C$7</f>
        <v>0.9890781958962</v>
      </c>
      <c r="D32" s="23">
        <f t="shared" si="9"/>
        <v>0.9985976523688507</v>
      </c>
      <c r="E32" s="23">
        <f t="shared" si="9"/>
        <v>0.976008947934991</v>
      </c>
      <c r="F32" s="23">
        <f t="shared" si="9"/>
        <v>1</v>
      </c>
      <c r="G32" s="23">
        <f t="shared" si="9"/>
        <v>1</v>
      </c>
      <c r="H32" s="23">
        <f t="shared" si="9"/>
        <v>0.9947083120939814</v>
      </c>
      <c r="I32" s="23">
        <f t="shared" si="9"/>
        <v>0.9955565524027481</v>
      </c>
      <c r="J32" s="23">
        <f t="shared" si="9"/>
        <v>0.9966444474724077</v>
      </c>
      <c r="K32" s="23">
        <f t="shared" si="9"/>
        <v>0.998286037954273</v>
      </c>
      <c r="L32" s="23">
        <f t="shared" si="9"/>
        <v>0.9953147089323895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1.7505714226131495</v>
      </c>
      <c r="C35" s="26">
        <f>C32*C34</f>
        <v>1.6856859692658936</v>
      </c>
      <c r="D35" s="26">
        <f>D32*D34</f>
        <v>1.5769854126208889</v>
      </c>
      <c r="E35" s="26">
        <f>E32*E34</f>
        <v>1.971733276618269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1.6952813763017724</v>
      </c>
      <c r="I35" s="26">
        <f t="shared" si="10"/>
        <v>1.656307436232452</v>
      </c>
      <c r="J35" s="26">
        <f t="shared" si="10"/>
        <v>1.8674127012290502</v>
      </c>
      <c r="K35" s="26">
        <f t="shared" si="10"/>
        <v>1.7884294369950802</v>
      </c>
      <c r="L35" s="26">
        <f t="shared" si="10"/>
        <v>2.1178306376663385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-0.0052710185</v>
      </c>
      <c r="C36" s="26">
        <v>-0.0055388616</v>
      </c>
      <c r="D36" s="26">
        <v>-0.0051788683</v>
      </c>
      <c r="E36" s="26">
        <v>-0.0037627012</v>
      </c>
      <c r="F36" s="26">
        <v>-0.00473958</v>
      </c>
      <c r="G36" s="26">
        <v>-0.003667</v>
      </c>
      <c r="H36" s="26">
        <v>-0.0039984155</v>
      </c>
      <c r="I36" s="26">
        <v>-0.00446404</v>
      </c>
      <c r="J36" s="26">
        <v>-0.0004199854</v>
      </c>
      <c r="K36" s="26">
        <v>-0.0046864937</v>
      </c>
      <c r="L36" s="26">
        <v>-0.0068669423</v>
      </c>
      <c r="M36" s="26">
        <v>-0.0067728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2983.1600000000003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423.72</v>
      </c>
      <c r="F38" s="65">
        <f t="shared" si="11"/>
        <v>1720.5600000000002</v>
      </c>
      <c r="G38" s="65">
        <f t="shared" si="11"/>
        <v>2033.0000000000002</v>
      </c>
      <c r="H38" s="65">
        <f t="shared" si="11"/>
        <v>2217.04</v>
      </c>
      <c r="I38" s="65">
        <f t="shared" si="11"/>
        <v>2144.28</v>
      </c>
      <c r="J38" s="65">
        <f t="shared" si="11"/>
        <v>149.8</v>
      </c>
      <c r="K38" s="65">
        <f t="shared" si="11"/>
        <v>2088.6400000000003</v>
      </c>
      <c r="L38" s="65">
        <f t="shared" si="11"/>
        <v>1271.16</v>
      </c>
      <c r="M38" s="65">
        <f t="shared" si="11"/>
        <v>710.48</v>
      </c>
      <c r="N38" s="28">
        <f>SUM(B38:M38)</f>
        <v>20394.2</v>
      </c>
    </row>
    <row r="39" spans="1:15" ht="18.75" customHeight="1">
      <c r="A39" s="61" t="s">
        <v>46</v>
      </c>
      <c r="B39" s="67">
        <v>697</v>
      </c>
      <c r="C39" s="67">
        <v>583</v>
      </c>
      <c r="D39" s="67">
        <v>504</v>
      </c>
      <c r="E39" s="67">
        <v>99</v>
      </c>
      <c r="F39" s="67">
        <v>402</v>
      </c>
      <c r="G39" s="67">
        <v>475</v>
      </c>
      <c r="H39" s="67">
        <v>518</v>
      </c>
      <c r="I39" s="67">
        <v>501</v>
      </c>
      <c r="J39" s="67">
        <v>35</v>
      </c>
      <c r="K39" s="67">
        <v>488</v>
      </c>
      <c r="L39" s="67">
        <v>297</v>
      </c>
      <c r="M39" s="67">
        <v>166</v>
      </c>
      <c r="N39" s="12">
        <f>SUM(B39:M39)</f>
        <v>4765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4.28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448680.52419837494</v>
      </c>
      <c r="C42" s="69">
        <f aca="true" t="shared" si="12" ref="C42:M42">C43+C44+C45+C46</f>
        <v>293915.0756775416</v>
      </c>
      <c r="D42" s="69">
        <f t="shared" si="12"/>
        <v>326337.5073423978</v>
      </c>
      <c r="E42" s="69">
        <f t="shared" si="12"/>
        <v>75377.8153059556</v>
      </c>
      <c r="F42" s="69">
        <f t="shared" si="12"/>
        <v>291012.69985614</v>
      </c>
      <c r="G42" s="69">
        <f t="shared" si="12"/>
        <v>349661.58459899994</v>
      </c>
      <c r="H42" s="69">
        <f t="shared" si="12"/>
        <v>375812.9896263075</v>
      </c>
      <c r="I42" s="69">
        <f t="shared" si="12"/>
        <v>373143.35126362</v>
      </c>
      <c r="J42" s="69">
        <f t="shared" si="12"/>
        <v>301590.7099123268</v>
      </c>
      <c r="K42" s="69">
        <f t="shared" si="12"/>
        <v>390379.15512530296</v>
      </c>
      <c r="L42" s="69">
        <f t="shared" si="12"/>
        <v>166156.42328136932</v>
      </c>
      <c r="M42" s="69">
        <f t="shared" si="12"/>
        <v>78925.1803136</v>
      </c>
      <c r="N42" s="69">
        <f>N43+N44+N45+N46</f>
        <v>3470993.0165019366</v>
      </c>
    </row>
    <row r="43" spans="1:14" ht="18.75" customHeight="1">
      <c r="A43" s="66" t="s">
        <v>94</v>
      </c>
      <c r="B43" s="63">
        <f aca="true" t="shared" si="13" ref="B43:H43">B35*B7</f>
        <v>447043.42419272</v>
      </c>
      <c r="C43" s="63">
        <f t="shared" si="13"/>
        <v>292380.5456832</v>
      </c>
      <c r="D43" s="63">
        <f t="shared" si="13"/>
        <v>315849.6773376</v>
      </c>
      <c r="E43" s="63">
        <f t="shared" si="13"/>
        <v>75097.40530656</v>
      </c>
      <c r="F43" s="63">
        <f t="shared" si="13"/>
        <v>290038.4673</v>
      </c>
      <c r="G43" s="63">
        <f t="shared" si="13"/>
        <v>348503.54179999995</v>
      </c>
      <c r="H43" s="63">
        <f t="shared" si="13"/>
        <v>374479.17961818003</v>
      </c>
      <c r="I43" s="63">
        <f>I35*I7</f>
        <v>372001.6812555</v>
      </c>
      <c r="J43" s="63">
        <f>J35*J7</f>
        <v>301508.71991504</v>
      </c>
      <c r="K43" s="63">
        <f>K35*K7</f>
        <v>389310.6851334</v>
      </c>
      <c r="L43" s="63">
        <f>L35*L7</f>
        <v>165421.63327748002</v>
      </c>
      <c r="M43" s="63">
        <f>M35*M7</f>
        <v>78469.107</v>
      </c>
      <c r="N43" s="65">
        <f>SUM(B43:M43)</f>
        <v>3450104.0678196796</v>
      </c>
    </row>
    <row r="44" spans="1:14" ht="18.75" customHeight="1">
      <c r="A44" s="66" t="s">
        <v>95</v>
      </c>
      <c r="B44" s="63">
        <f aca="true" t="shared" si="14" ref="B44:M44">B36*B7</f>
        <v>-1346.0599943450002</v>
      </c>
      <c r="C44" s="63">
        <f t="shared" si="14"/>
        <v>-960.7100056584001</v>
      </c>
      <c r="D44" s="63">
        <f t="shared" si="14"/>
        <v>-1037.2599952021</v>
      </c>
      <c r="E44" s="63">
        <f t="shared" si="14"/>
        <v>-143.3100006044</v>
      </c>
      <c r="F44" s="63">
        <f t="shared" si="14"/>
        <v>-746.32744386</v>
      </c>
      <c r="G44" s="63">
        <f t="shared" si="14"/>
        <v>-874.957201</v>
      </c>
      <c r="H44" s="63">
        <f t="shared" si="14"/>
        <v>-883.2299918724999</v>
      </c>
      <c r="I44" s="63">
        <f t="shared" si="14"/>
        <v>-1002.6099918799999</v>
      </c>
      <c r="J44" s="63">
        <f t="shared" si="14"/>
        <v>-67.8100027132</v>
      </c>
      <c r="K44" s="63">
        <f t="shared" si="14"/>
        <v>-1020.1700080971</v>
      </c>
      <c r="L44" s="63">
        <f t="shared" si="14"/>
        <v>-536.3699961107</v>
      </c>
      <c r="M44" s="63">
        <f t="shared" si="14"/>
        <v>-254.40668639999998</v>
      </c>
      <c r="N44" s="28">
        <f>SUM(B44:M44)</f>
        <v>-8873.2213177434</v>
      </c>
    </row>
    <row r="45" spans="1:14" ht="18.75" customHeight="1">
      <c r="A45" s="66" t="s">
        <v>48</v>
      </c>
      <c r="B45" s="63">
        <f aca="true" t="shared" si="15" ref="B45:M45">B38</f>
        <v>2983.1600000000003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423.72</v>
      </c>
      <c r="F45" s="63">
        <f t="shared" si="15"/>
        <v>1720.5600000000002</v>
      </c>
      <c r="G45" s="63">
        <f t="shared" si="15"/>
        <v>2033.0000000000002</v>
      </c>
      <c r="H45" s="63">
        <f t="shared" si="15"/>
        <v>2217.04</v>
      </c>
      <c r="I45" s="63">
        <f t="shared" si="15"/>
        <v>2144.28</v>
      </c>
      <c r="J45" s="63">
        <f t="shared" si="15"/>
        <v>149.8</v>
      </c>
      <c r="K45" s="63">
        <f t="shared" si="15"/>
        <v>2088.6400000000003</v>
      </c>
      <c r="L45" s="63">
        <f t="shared" si="15"/>
        <v>1271.16</v>
      </c>
      <c r="M45" s="63">
        <f t="shared" si="15"/>
        <v>710.48</v>
      </c>
      <c r="N45" s="65">
        <f>SUM(B45:M45)</f>
        <v>20394.2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9367.97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9367.97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-67512.14</v>
      </c>
      <c r="C48" s="28">
        <f aca="true" t="shared" si="16" ref="C48:M48">+C49+C52+C60+C61</f>
        <v>-61296.34</v>
      </c>
      <c r="D48" s="28">
        <f t="shared" si="16"/>
        <v>-47027.22</v>
      </c>
      <c r="E48" s="28">
        <f t="shared" si="16"/>
        <v>-9802.88</v>
      </c>
      <c r="F48" s="28">
        <f t="shared" si="16"/>
        <v>-39249.24</v>
      </c>
      <c r="G48" s="28">
        <f t="shared" si="16"/>
        <v>-69914.8</v>
      </c>
      <c r="H48" s="28">
        <f t="shared" si="16"/>
        <v>-82922.8</v>
      </c>
      <c r="I48" s="28">
        <f t="shared" si="16"/>
        <v>-37438.9</v>
      </c>
      <c r="J48" s="28">
        <f t="shared" si="16"/>
        <v>-65905.24</v>
      </c>
      <c r="K48" s="28">
        <f t="shared" si="16"/>
        <v>-44749.66</v>
      </c>
      <c r="L48" s="28">
        <f t="shared" si="16"/>
        <v>-26811.6</v>
      </c>
      <c r="M48" s="28">
        <f t="shared" si="16"/>
        <v>-13708.36</v>
      </c>
      <c r="N48" s="28">
        <f>+N49+N52+N60+N61</f>
        <v>-566339.18</v>
      </c>
      <c r="P48" s="40"/>
    </row>
    <row r="49" spans="1:16" ht="18.75" customHeight="1">
      <c r="A49" s="17" t="s">
        <v>49</v>
      </c>
      <c r="B49" s="29">
        <f>B50+B51</f>
        <v>-67028.5</v>
      </c>
      <c r="C49" s="29">
        <f>C50+C51</f>
        <v>-61176.5</v>
      </c>
      <c r="D49" s="29">
        <f>D50+D51</f>
        <v>-46924.5</v>
      </c>
      <c r="E49" s="29">
        <f>E50+E51</f>
        <v>-9499</v>
      </c>
      <c r="F49" s="29">
        <f aca="true" t="shared" si="17" ref="F49:M49">F50+F51</f>
        <v>-38787</v>
      </c>
      <c r="G49" s="29">
        <f t="shared" si="17"/>
        <v>-69230</v>
      </c>
      <c r="H49" s="29">
        <f t="shared" si="17"/>
        <v>-82131</v>
      </c>
      <c r="I49" s="29">
        <f t="shared" si="17"/>
        <v>-43872.5</v>
      </c>
      <c r="J49" s="29">
        <f t="shared" si="17"/>
        <v>-52731</v>
      </c>
      <c r="K49" s="29">
        <f t="shared" si="17"/>
        <v>-49752.5</v>
      </c>
      <c r="L49" s="29">
        <f t="shared" si="17"/>
        <v>-26726</v>
      </c>
      <c r="M49" s="29">
        <f t="shared" si="17"/>
        <v>-13657</v>
      </c>
      <c r="N49" s="28">
        <f aca="true" t="shared" si="18" ref="N49:N61">SUM(B49:M49)</f>
        <v>-561515.5</v>
      </c>
      <c r="P49" s="40"/>
    </row>
    <row r="50" spans="1:16" ht="18.75" customHeight="1">
      <c r="A50" s="13" t="s">
        <v>50</v>
      </c>
      <c r="B50" s="20">
        <f>ROUND(-B9*$D$3,2)</f>
        <v>-67028.5</v>
      </c>
      <c r="C50" s="20">
        <f>ROUND(-C9*$D$3,2)</f>
        <v>-61176.5</v>
      </c>
      <c r="D50" s="20">
        <f>ROUND(-D9*$D$3,2)</f>
        <v>-46924.5</v>
      </c>
      <c r="E50" s="20">
        <f>ROUND(-E9*$D$3,2)</f>
        <v>-9499</v>
      </c>
      <c r="F50" s="20">
        <f aca="true" t="shared" si="19" ref="F50:M50">ROUND(-F9*$D$3,2)</f>
        <v>-38787</v>
      </c>
      <c r="G50" s="20">
        <f t="shared" si="19"/>
        <v>-69230</v>
      </c>
      <c r="H50" s="20">
        <f t="shared" si="19"/>
        <v>-82131</v>
      </c>
      <c r="I50" s="20">
        <f t="shared" si="19"/>
        <v>-43872.5</v>
      </c>
      <c r="J50" s="20">
        <f t="shared" si="19"/>
        <v>-52731</v>
      </c>
      <c r="K50" s="20">
        <f t="shared" si="19"/>
        <v>-49752.5</v>
      </c>
      <c r="L50" s="20">
        <f t="shared" si="19"/>
        <v>-26726</v>
      </c>
      <c r="M50" s="20">
        <f t="shared" si="19"/>
        <v>-13657</v>
      </c>
      <c r="N50" s="54">
        <f t="shared" si="18"/>
        <v>-561515.5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-483.64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-303.88</v>
      </c>
      <c r="F52" s="29">
        <f t="shared" si="21"/>
        <v>-462.24</v>
      </c>
      <c r="G52" s="29">
        <f t="shared" si="21"/>
        <v>-684.8</v>
      </c>
      <c r="H52" s="29">
        <f t="shared" si="21"/>
        <v>-791.8</v>
      </c>
      <c r="I52" s="29">
        <f t="shared" si="21"/>
        <v>6433.6</v>
      </c>
      <c r="J52" s="29">
        <f t="shared" si="21"/>
        <v>-13174.24</v>
      </c>
      <c r="K52" s="29">
        <f t="shared" si="21"/>
        <v>5002.84</v>
      </c>
      <c r="L52" s="29">
        <f t="shared" si="21"/>
        <v>-85.6</v>
      </c>
      <c r="M52" s="29">
        <f t="shared" si="21"/>
        <v>-51.36</v>
      </c>
      <c r="N52" s="29">
        <f>SUM(N53:N59)</f>
        <v>-4823.68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-483.64</v>
      </c>
      <c r="C59" s="27">
        <v>-119.84</v>
      </c>
      <c r="D59" s="27">
        <v>-102.72</v>
      </c>
      <c r="E59" s="27">
        <v>-303.88</v>
      </c>
      <c r="F59" s="27">
        <v>-462.24</v>
      </c>
      <c r="G59" s="27">
        <v>-684.8</v>
      </c>
      <c r="H59" s="27">
        <v>-791.8</v>
      </c>
      <c r="I59" s="27">
        <v>6933.6</v>
      </c>
      <c r="J59" s="27">
        <v>-2174.24</v>
      </c>
      <c r="K59" s="27">
        <v>7502.84</v>
      </c>
      <c r="L59" s="27">
        <v>-85.6</v>
      </c>
      <c r="M59" s="27">
        <v>-51.36</v>
      </c>
      <c r="N59" s="27">
        <f t="shared" si="18"/>
        <v>9176.32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381168.38419837493</v>
      </c>
      <c r="C63" s="32">
        <f t="shared" si="22"/>
        <v>232618.7356775416</v>
      </c>
      <c r="D63" s="32">
        <f t="shared" si="22"/>
        <v>279310.28734239785</v>
      </c>
      <c r="E63" s="32">
        <f t="shared" si="22"/>
        <v>65574.9353059556</v>
      </c>
      <c r="F63" s="32">
        <f t="shared" si="22"/>
        <v>251763.45985614002</v>
      </c>
      <c r="G63" s="32">
        <f t="shared" si="22"/>
        <v>279746.78459899995</v>
      </c>
      <c r="H63" s="32">
        <f t="shared" si="22"/>
        <v>292890.1896263075</v>
      </c>
      <c r="I63" s="32">
        <f t="shared" si="22"/>
        <v>335704.45126362</v>
      </c>
      <c r="J63" s="32">
        <f t="shared" si="22"/>
        <v>235685.46991232684</v>
      </c>
      <c r="K63" s="32">
        <f t="shared" si="22"/>
        <v>345629.4951253029</v>
      </c>
      <c r="L63" s="32">
        <f t="shared" si="22"/>
        <v>139344.82328136932</v>
      </c>
      <c r="M63" s="32">
        <f t="shared" si="22"/>
        <v>65216.820313599994</v>
      </c>
      <c r="N63" s="32">
        <f>SUM(B63:M63)</f>
        <v>2904653.8365019364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381168.38999999996</v>
      </c>
      <c r="C66" s="42">
        <f aca="true" t="shared" si="23" ref="C66:M66">SUM(C67:C80)</f>
        <v>232618.74</v>
      </c>
      <c r="D66" s="42">
        <f t="shared" si="23"/>
        <v>279310.29</v>
      </c>
      <c r="E66" s="42">
        <f t="shared" si="23"/>
        <v>65574.94</v>
      </c>
      <c r="F66" s="42">
        <f t="shared" si="23"/>
        <v>251763.46</v>
      </c>
      <c r="G66" s="42">
        <f t="shared" si="23"/>
        <v>279746.78</v>
      </c>
      <c r="H66" s="42">
        <f t="shared" si="23"/>
        <v>292890.19</v>
      </c>
      <c r="I66" s="42">
        <f t="shared" si="23"/>
        <v>335704.45</v>
      </c>
      <c r="J66" s="42">
        <f t="shared" si="23"/>
        <v>235685.47</v>
      </c>
      <c r="K66" s="42">
        <f t="shared" si="23"/>
        <v>345629.5</v>
      </c>
      <c r="L66" s="42">
        <f t="shared" si="23"/>
        <v>139344.82</v>
      </c>
      <c r="M66" s="42">
        <f t="shared" si="23"/>
        <v>65216.82</v>
      </c>
      <c r="N66" s="32">
        <f>SUM(N67:N80)</f>
        <v>2904653.8499999996</v>
      </c>
      <c r="P66" s="40"/>
    </row>
    <row r="67" spans="1:14" ht="18.75" customHeight="1">
      <c r="A67" s="17" t="s">
        <v>100</v>
      </c>
      <c r="B67" s="42">
        <v>77131.67</v>
      </c>
      <c r="C67" s="42">
        <v>68356.14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145487.81</v>
      </c>
    </row>
    <row r="68" spans="1:14" ht="18.75" customHeight="1">
      <c r="A68" s="17" t="s">
        <v>101</v>
      </c>
      <c r="B68" s="42">
        <v>304036.72</v>
      </c>
      <c r="C68" s="42">
        <v>164262.6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468299.31999999995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279310.29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279310.29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65574.94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65574.94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251763.46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251763.46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279746.78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279746.78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228429.51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228429.51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64460.68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64460.68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335704.45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335704.45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235685.47</v>
      </c>
      <c r="K76" s="41">
        <v>0</v>
      </c>
      <c r="L76" s="41">
        <v>0</v>
      </c>
      <c r="M76" s="41">
        <v>0</v>
      </c>
      <c r="N76" s="32">
        <f t="shared" si="24"/>
        <v>235685.47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345629.5</v>
      </c>
      <c r="L77" s="41">
        <v>0</v>
      </c>
      <c r="M77" s="70"/>
      <c r="N77" s="29">
        <f t="shared" si="24"/>
        <v>345629.5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139344.82</v>
      </c>
      <c r="M78" s="41">
        <v>0</v>
      </c>
      <c r="N78" s="32">
        <f t="shared" si="24"/>
        <v>139344.82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65216.82</v>
      </c>
      <c r="N79" s="29">
        <f t="shared" si="24"/>
        <v>65216.82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1.963819105379546</v>
      </c>
      <c r="C84" s="52">
        <v>1.9419733473530219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1.7041250947796105</v>
      </c>
      <c r="C85" s="52">
        <v>1.5992405609825677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1.5769854259138139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1.9717333998477173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1.84190001714645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1.4605999924560884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1.7144229106201505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1.6332115624699894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1.6563074306424397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1.867412701755255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1.7884294593514423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2.1178305957060006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2.0890000798658255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2015-07-15T18:55:12Z</dcterms:modified>
  <cp:category/>
  <cp:version/>
  <cp:contentType/>
  <cp:contentStatus/>
</cp:coreProperties>
</file>