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<sst xmlns="http://schemas.openxmlformats.org/spreadsheetml/2006/main" count="110" uniqueCount="108">
  <si>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</si>
  <si>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</si>
  <si>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</si>
  <si>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</si>
  <si>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</si>
  <si>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</si>
  <si>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</si>
  <si>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</si>
  <si>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</si>
  <si>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</si>
  <si>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</si>
  <si>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</si>
  <si>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</si>
  <si>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</si>
  <si>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</si>
  <si>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</si>
  <si>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</si>
  <si>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</si>
  <si>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</si>
  <si>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</si>
  <si>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</si>
  <si>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</si>
  <si>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</si>
  <si>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</si>
  <si>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</si>
  <si>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</si>
  <si>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</si>
  <si>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</si>
  <si>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</si>
  <si>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</si>
  <si>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</si>
  <si>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</si>
  <si>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</si>
  <si>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</si>
  <si>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</si>
  <si>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</si>
  <si>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</si>
  <si>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</si>
  <si>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</si>
  <si>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</si>
  <si>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</si>
  <si>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</si>
  <si>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</si>
  <si>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</si>
  <si>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</si>
  <si>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</si>
  <si>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</si>
  <si>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</si>
  <si>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</si>
  <si>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</si>
  <si>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</si>
  <si>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</si>
  <si>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</si>
  <si>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</si>
  <si>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</si>
  <si>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</si>
  <si>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</si>
  <si>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</si>
  <si>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</si>
  <si>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</si>
  <si>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</si>
  <si>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</si>
  <si>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</si>
  <si>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</si>
  <si>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</si>
  <si>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</si>
  <si>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</si>
  <si>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</si>
  <si>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</si>
  <si>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</si>
  <si>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</si>
  <si>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</si>
  <si>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</si>
  <si>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</si>
  <si>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</si>
  <si>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</si>
  <si>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</si>
  <si>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</si>
  <si>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</si>
  <si>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</si>
  <si>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</si>
  <si>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</si>
  <si>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</si>
  <si>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</si>
  <si>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</si>
  <si>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</si>
  <si>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</si>
  <si>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</si>
  <si>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</si>
  <si>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</si>
  <si>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</si>
  <si>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</si>
  <si>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</si>
  <si>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</si>
  <si>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</si>
  <si>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</si>
  <si>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</si>
  <si>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</si>
  <si>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</si>
  <si>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</si>
  <si>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</si>
  <si>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</si>
  <si>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</si>
  <si>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</si>
  <si>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</si>
  <si>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</si>
  <si>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</si>
  <si>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OPERAÇÃO 08/07/15 - VENCIMENTO 16/07/15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</si>
</sst>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99</v>
      </c>
      <c r="C5" s="4" t="s">
        <v>99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488577</v>
      </c>
      <c r="C7" s="10">
        <f>C8+C20+C24</f>
        <v>362214</v>
      </c>
      <c r="D7" s="10">
        <f>D8+D20+D24</f>
        <v>369964</v>
      </c>
      <c r="E7" s="10">
        <f>E8+E20+E24</f>
        <v>71148</v>
      </c>
      <c r="F7" s="10">
        <f aca="true" t="shared" si="0" ref="F7:M7">F8+F20+F24</f>
        <v>293845</v>
      </c>
      <c r="G7" s="10">
        <f t="shared" si="0"/>
        <v>486872</v>
      </c>
      <c r="H7" s="10">
        <f t="shared" si="0"/>
        <v>458500</v>
      </c>
      <c r="I7" s="10">
        <f t="shared" si="0"/>
        <v>400801</v>
      </c>
      <c r="J7" s="10">
        <f t="shared" si="0"/>
        <v>292089</v>
      </c>
      <c r="K7" s="10">
        <f t="shared" si="0"/>
        <v>348699</v>
      </c>
      <c r="L7" s="10">
        <f t="shared" si="0"/>
        <v>153798</v>
      </c>
      <c r="M7" s="10">
        <f t="shared" si="0"/>
        <v>84464</v>
      </c>
      <c r="N7" s="10">
        <f>+N8+N20+N24</f>
        <v>3810971</v>
      </c>
      <c r="O7"/>
      <c r="P7" s="39"/>
    </row>
    <row r="8" spans="1:15" ht="18.75" customHeight="1">
      <c r="A8" s="11" t="s">
        <v>27</v>
      </c>
      <c r="B8" s="12">
        <f>+B9+B12+B16</f>
        <v>274047</v>
      </c>
      <c r="C8" s="12">
        <f>+C9+C12+C16</f>
        <v>214035</v>
      </c>
      <c r="D8" s="12">
        <f>+D9+D12+D16</f>
        <v>235737</v>
      </c>
      <c r="E8" s="12">
        <f>+E9+E12+E16</f>
        <v>42554</v>
      </c>
      <c r="F8" s="12">
        <f aca="true" t="shared" si="1" ref="F8:M8">+F9+F12+F16</f>
        <v>175553</v>
      </c>
      <c r="G8" s="12">
        <f t="shared" si="1"/>
        <v>294144</v>
      </c>
      <c r="H8" s="12">
        <f t="shared" si="1"/>
        <v>265372</v>
      </c>
      <c r="I8" s="12">
        <f t="shared" si="1"/>
        <v>239843</v>
      </c>
      <c r="J8" s="12">
        <f t="shared" si="1"/>
        <v>175129</v>
      </c>
      <c r="K8" s="12">
        <f t="shared" si="1"/>
        <v>194935</v>
      </c>
      <c r="L8" s="12">
        <f t="shared" si="1"/>
        <v>93376</v>
      </c>
      <c r="M8" s="12">
        <f t="shared" si="1"/>
        <v>53956</v>
      </c>
      <c r="N8" s="12">
        <f>SUM(B8:M8)</f>
        <v>2258681</v>
      </c>
      <c r="O8"/>
    </row>
    <row r="9" spans="1:15" ht="18.75" customHeight="1">
      <c r="A9" s="13" t="s">
        <v>4</v>
      </c>
      <c r="B9" s="14">
        <v>26855</v>
      </c>
      <c r="C9" s="14">
        <v>28173</v>
      </c>
      <c r="D9" s="14">
        <v>18282</v>
      </c>
      <c r="E9" s="14">
        <v>4091</v>
      </c>
      <c r="F9" s="14">
        <v>14960</v>
      </c>
      <c r="G9" s="14">
        <v>27962</v>
      </c>
      <c r="H9" s="14">
        <v>35031</v>
      </c>
      <c r="I9" s="14">
        <v>16872</v>
      </c>
      <c r="J9" s="14">
        <v>21203</v>
      </c>
      <c r="K9" s="14">
        <v>18399</v>
      </c>
      <c r="L9" s="14">
        <v>12731</v>
      </c>
      <c r="M9" s="14">
        <v>7326</v>
      </c>
      <c r="N9" s="12">
        <f aca="true" t="shared" si="2" ref="N9:N19">SUM(B9:M9)</f>
        <v>231885</v>
      </c>
      <c r="O9"/>
    </row>
    <row r="10" spans="1:15" ht="18.75" customHeight="1">
      <c r="A10" s="15" t="s">
        <v>5</v>
      </c>
      <c r="B10" s="14">
        <f>+B9-B11</f>
        <v>26855</v>
      </c>
      <c r="C10" s="14">
        <f>+C9-C11</f>
        <v>28173</v>
      </c>
      <c r="D10" s="14">
        <f>+D9-D11</f>
        <v>18282</v>
      </c>
      <c r="E10" s="14">
        <f>+E9-E11</f>
        <v>4091</v>
      </c>
      <c r="F10" s="14">
        <f aca="true" t="shared" si="3" ref="F10:M10">+F9-F11</f>
        <v>14960</v>
      </c>
      <c r="G10" s="14">
        <f t="shared" si="3"/>
        <v>27962</v>
      </c>
      <c r="H10" s="14">
        <f t="shared" si="3"/>
        <v>35031</v>
      </c>
      <c r="I10" s="14">
        <f t="shared" si="3"/>
        <v>16872</v>
      </c>
      <c r="J10" s="14">
        <f t="shared" si="3"/>
        <v>21203</v>
      </c>
      <c r="K10" s="14">
        <f t="shared" si="3"/>
        <v>18399</v>
      </c>
      <c r="L10" s="14">
        <f t="shared" si="3"/>
        <v>12731</v>
      </c>
      <c r="M10" s="14">
        <f t="shared" si="3"/>
        <v>7326</v>
      </c>
      <c r="N10" s="12">
        <f t="shared" si="2"/>
        <v>231885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212452</v>
      </c>
      <c r="C12" s="14">
        <f>C13+C14+C15</f>
        <v>162763</v>
      </c>
      <c r="D12" s="14">
        <f>D13+D14+D15</f>
        <v>194581</v>
      </c>
      <c r="E12" s="14">
        <f>E13+E14+E15</f>
        <v>33764</v>
      </c>
      <c r="F12" s="14">
        <f aca="true" t="shared" si="4" ref="F12:M12">F13+F14+F15</f>
        <v>140743</v>
      </c>
      <c r="G12" s="14">
        <f t="shared" si="4"/>
        <v>233716</v>
      </c>
      <c r="H12" s="14">
        <f t="shared" si="4"/>
        <v>203817</v>
      </c>
      <c r="I12" s="14">
        <f t="shared" si="4"/>
        <v>197875</v>
      </c>
      <c r="J12" s="14">
        <f t="shared" si="4"/>
        <v>135849</v>
      </c>
      <c r="K12" s="14">
        <f t="shared" si="4"/>
        <v>154834</v>
      </c>
      <c r="L12" s="14">
        <f t="shared" si="4"/>
        <v>72774</v>
      </c>
      <c r="M12" s="14">
        <f t="shared" si="4"/>
        <v>42528</v>
      </c>
      <c r="N12" s="12">
        <f t="shared" si="2"/>
        <v>1785696</v>
      </c>
      <c r="O12"/>
    </row>
    <row r="13" spans="1:15" ht="18.75" customHeight="1">
      <c r="A13" s="15" t="s">
        <v>7</v>
      </c>
      <c r="B13" s="14">
        <v>103880</v>
      </c>
      <c r="C13" s="14">
        <v>81654</v>
      </c>
      <c r="D13" s="14">
        <v>93212</v>
      </c>
      <c r="E13" s="14">
        <v>16582</v>
      </c>
      <c r="F13" s="14">
        <v>68315</v>
      </c>
      <c r="G13" s="14">
        <v>115194</v>
      </c>
      <c r="H13" s="14">
        <v>105054</v>
      </c>
      <c r="I13" s="14">
        <v>99809</v>
      </c>
      <c r="J13" s="14">
        <v>66570</v>
      </c>
      <c r="K13" s="14">
        <v>76320</v>
      </c>
      <c r="L13" s="14">
        <v>35791</v>
      </c>
      <c r="M13" s="14">
        <v>20349</v>
      </c>
      <c r="N13" s="12">
        <f t="shared" si="2"/>
        <v>882730</v>
      </c>
      <c r="O13"/>
    </row>
    <row r="14" spans="1:15" ht="18.75" customHeight="1">
      <c r="A14" s="15" t="s">
        <v>8</v>
      </c>
      <c r="B14" s="14">
        <v>102600</v>
      </c>
      <c r="C14" s="14">
        <v>75446</v>
      </c>
      <c r="D14" s="14">
        <v>96305</v>
      </c>
      <c r="E14" s="14">
        <v>15910</v>
      </c>
      <c r="F14" s="14">
        <v>67481</v>
      </c>
      <c r="G14" s="14">
        <v>108971</v>
      </c>
      <c r="H14" s="14">
        <v>92214</v>
      </c>
      <c r="I14" s="14">
        <v>93904</v>
      </c>
      <c r="J14" s="14">
        <v>65166</v>
      </c>
      <c r="K14" s="14">
        <v>74810</v>
      </c>
      <c r="L14" s="14">
        <v>35083</v>
      </c>
      <c r="M14" s="14">
        <v>21269</v>
      </c>
      <c r="N14" s="12">
        <f t="shared" si="2"/>
        <v>849159</v>
      </c>
      <c r="O14"/>
    </row>
    <row r="15" spans="1:15" ht="18.75" customHeight="1">
      <c r="A15" s="15" t="s">
        <v>9</v>
      </c>
      <c r="B15" s="14">
        <v>5972</v>
      </c>
      <c r="C15" s="14">
        <v>5663</v>
      </c>
      <c r="D15" s="14">
        <v>5064</v>
      </c>
      <c r="E15" s="14">
        <v>1272</v>
      </c>
      <c r="F15" s="14">
        <v>4947</v>
      </c>
      <c r="G15" s="14">
        <v>9551</v>
      </c>
      <c r="H15" s="14">
        <v>6549</v>
      </c>
      <c r="I15" s="14">
        <v>4162</v>
      </c>
      <c r="J15" s="14">
        <v>4113</v>
      </c>
      <c r="K15" s="14">
        <v>3704</v>
      </c>
      <c r="L15" s="14">
        <v>1900</v>
      </c>
      <c r="M15" s="14">
        <v>910</v>
      </c>
      <c r="N15" s="12">
        <f t="shared" si="2"/>
        <v>53807</v>
      </c>
      <c r="O15"/>
    </row>
    <row r="16" spans="1:14" ht="18.75" customHeight="1">
      <c r="A16" s="16" t="s">
        <v>26</v>
      </c>
      <c r="B16" s="14">
        <f>B17+B18+B19</f>
        <v>34740</v>
      </c>
      <c r="C16" s="14">
        <f>C17+C18+C19</f>
        <v>23099</v>
      </c>
      <c r="D16" s="14">
        <f>D17+D18+D19</f>
        <v>22874</v>
      </c>
      <c r="E16" s="14">
        <f>E17+E18+E19</f>
        <v>4699</v>
      </c>
      <c r="F16" s="14">
        <f aca="true" t="shared" si="5" ref="F16:M16">F17+F18+F19</f>
        <v>19850</v>
      </c>
      <c r="G16" s="14">
        <f t="shared" si="5"/>
        <v>32466</v>
      </c>
      <c r="H16" s="14">
        <f t="shared" si="5"/>
        <v>26524</v>
      </c>
      <c r="I16" s="14">
        <f t="shared" si="5"/>
        <v>25096</v>
      </c>
      <c r="J16" s="14">
        <f t="shared" si="5"/>
        <v>18077</v>
      </c>
      <c r="K16" s="14">
        <f t="shared" si="5"/>
        <v>21702</v>
      </c>
      <c r="L16" s="14">
        <f t="shared" si="5"/>
        <v>7871</v>
      </c>
      <c r="M16" s="14">
        <f t="shared" si="5"/>
        <v>4102</v>
      </c>
      <c r="N16" s="12">
        <f t="shared" si="2"/>
        <v>241100</v>
      </c>
    </row>
    <row r="17" spans="1:15" ht="18.75" customHeight="1">
      <c r="A17" s="15" t="s">
        <v>23</v>
      </c>
      <c r="B17" s="14">
        <v>8141</v>
      </c>
      <c r="C17" s="14">
        <v>6229</v>
      </c>
      <c r="D17" s="14">
        <v>5721</v>
      </c>
      <c r="E17" s="14">
        <v>1281</v>
      </c>
      <c r="F17" s="14">
        <v>5094</v>
      </c>
      <c r="G17" s="14">
        <v>9241</v>
      </c>
      <c r="H17" s="14">
        <v>8022</v>
      </c>
      <c r="I17" s="14">
        <v>7182</v>
      </c>
      <c r="J17" s="14">
        <v>5368</v>
      </c>
      <c r="K17" s="14">
        <v>6251</v>
      </c>
      <c r="L17" s="14">
        <v>2567</v>
      </c>
      <c r="M17" s="14">
        <v>1191</v>
      </c>
      <c r="N17" s="12">
        <f t="shared" si="2"/>
        <v>66288</v>
      </c>
      <c r="O17"/>
    </row>
    <row r="18" spans="1:15" ht="18.75" customHeight="1">
      <c r="A18" s="15" t="s">
        <v>24</v>
      </c>
      <c r="B18" s="14">
        <v>2370</v>
      </c>
      <c r="C18" s="14">
        <v>1227</v>
      </c>
      <c r="D18" s="14">
        <v>2162</v>
      </c>
      <c r="E18" s="14">
        <v>324</v>
      </c>
      <c r="F18" s="14">
        <v>1399</v>
      </c>
      <c r="G18" s="14">
        <v>2160</v>
      </c>
      <c r="H18" s="14">
        <v>2335</v>
      </c>
      <c r="I18" s="14">
        <v>1899</v>
      </c>
      <c r="J18" s="14">
        <v>1349</v>
      </c>
      <c r="K18" s="14">
        <v>2282</v>
      </c>
      <c r="L18" s="14">
        <v>695</v>
      </c>
      <c r="M18" s="14">
        <v>299</v>
      </c>
      <c r="N18" s="12">
        <f t="shared" si="2"/>
        <v>18501</v>
      </c>
      <c r="O18"/>
    </row>
    <row r="19" spans="1:15" ht="18.75" customHeight="1">
      <c r="A19" s="15" t="s">
        <v>25</v>
      </c>
      <c r="B19" s="14">
        <v>24229</v>
      </c>
      <c r="C19" s="14">
        <v>15643</v>
      </c>
      <c r="D19" s="14">
        <v>14991</v>
      </c>
      <c r="E19" s="14">
        <v>3094</v>
      </c>
      <c r="F19" s="14">
        <v>13357</v>
      </c>
      <c r="G19" s="14">
        <v>21065</v>
      </c>
      <c r="H19" s="14">
        <v>16167</v>
      </c>
      <c r="I19" s="14">
        <v>16015</v>
      </c>
      <c r="J19" s="14">
        <v>11360</v>
      </c>
      <c r="K19" s="14">
        <v>13169</v>
      </c>
      <c r="L19" s="14">
        <v>4609</v>
      </c>
      <c r="M19" s="14">
        <v>2612</v>
      </c>
      <c r="N19" s="12">
        <f t="shared" si="2"/>
        <v>156311</v>
      </c>
      <c r="O19"/>
    </row>
    <row r="20" spans="1:15" ht="18.75" customHeight="1">
      <c r="A20" s="17" t="s">
        <v>10</v>
      </c>
      <c r="B20" s="18">
        <f>B21+B22+B23</f>
        <v>153426</v>
      </c>
      <c r="C20" s="18">
        <f>C21+C22+C23</f>
        <v>95201</v>
      </c>
      <c r="D20" s="18">
        <f>D21+D22+D23</f>
        <v>86397</v>
      </c>
      <c r="E20" s="18">
        <f>E21+E22+E23</f>
        <v>16843</v>
      </c>
      <c r="F20" s="18">
        <f aca="true" t="shared" si="6" ref="F20:M20">F21+F22+F23</f>
        <v>70808</v>
      </c>
      <c r="G20" s="18">
        <f t="shared" si="6"/>
        <v>119050</v>
      </c>
      <c r="H20" s="18">
        <f t="shared" si="6"/>
        <v>128284</v>
      </c>
      <c r="I20" s="18">
        <f t="shared" si="6"/>
        <v>116379</v>
      </c>
      <c r="J20" s="18">
        <f t="shared" si="6"/>
        <v>79141</v>
      </c>
      <c r="K20" s="18">
        <f t="shared" si="6"/>
        <v>118032</v>
      </c>
      <c r="L20" s="18">
        <f t="shared" si="6"/>
        <v>47837</v>
      </c>
      <c r="M20" s="18">
        <f t="shared" si="6"/>
        <v>25256</v>
      </c>
      <c r="N20" s="12">
        <f aca="true" t="shared" si="7" ref="N20:N26">SUM(B20:M20)</f>
        <v>1056654</v>
      </c>
      <c r="O20"/>
    </row>
    <row r="21" spans="1:15" ht="18.75" customHeight="1">
      <c r="A21" s="13" t="s">
        <v>11</v>
      </c>
      <c r="B21" s="14">
        <v>81959</v>
      </c>
      <c r="C21" s="14">
        <v>54721</v>
      </c>
      <c r="D21" s="14">
        <v>48527</v>
      </c>
      <c r="E21" s="14">
        <v>9526</v>
      </c>
      <c r="F21" s="14">
        <v>39463</v>
      </c>
      <c r="G21" s="14">
        <v>68179</v>
      </c>
      <c r="H21" s="14">
        <v>74960</v>
      </c>
      <c r="I21" s="14">
        <v>66412</v>
      </c>
      <c r="J21" s="14">
        <v>44128</v>
      </c>
      <c r="K21" s="14">
        <v>64598</v>
      </c>
      <c r="L21" s="14">
        <v>25905</v>
      </c>
      <c r="M21" s="14">
        <v>13409</v>
      </c>
      <c r="N21" s="12">
        <f t="shared" si="7"/>
        <v>591787</v>
      </c>
      <c r="O21"/>
    </row>
    <row r="22" spans="1:15" ht="18.75" customHeight="1">
      <c r="A22" s="13" t="s">
        <v>12</v>
      </c>
      <c r="B22" s="14">
        <v>67868</v>
      </c>
      <c r="C22" s="14">
        <v>37911</v>
      </c>
      <c r="D22" s="14">
        <v>35858</v>
      </c>
      <c r="E22" s="14">
        <v>6810</v>
      </c>
      <c r="F22" s="14">
        <v>29276</v>
      </c>
      <c r="G22" s="14">
        <v>46876</v>
      </c>
      <c r="H22" s="14">
        <v>50181</v>
      </c>
      <c r="I22" s="14">
        <v>47900</v>
      </c>
      <c r="J22" s="14">
        <v>33108</v>
      </c>
      <c r="K22" s="14">
        <v>51045</v>
      </c>
      <c r="L22" s="14">
        <v>20845</v>
      </c>
      <c r="M22" s="14">
        <v>11345</v>
      </c>
      <c r="N22" s="12">
        <f t="shared" si="7"/>
        <v>439023</v>
      </c>
      <c r="O22"/>
    </row>
    <row r="23" spans="1:15" ht="18.75" customHeight="1">
      <c r="A23" s="13" t="s">
        <v>13</v>
      </c>
      <c r="B23" s="14">
        <v>3599</v>
      </c>
      <c r="C23" s="14">
        <v>2569</v>
      </c>
      <c r="D23" s="14">
        <v>2012</v>
      </c>
      <c r="E23" s="14">
        <v>507</v>
      </c>
      <c r="F23" s="14">
        <v>2069</v>
      </c>
      <c r="G23" s="14">
        <v>3995</v>
      </c>
      <c r="H23" s="14">
        <v>3143</v>
      </c>
      <c r="I23" s="14">
        <v>2067</v>
      </c>
      <c r="J23" s="14">
        <v>1905</v>
      </c>
      <c r="K23" s="14">
        <v>2389</v>
      </c>
      <c r="L23" s="14">
        <v>1087</v>
      </c>
      <c r="M23" s="14">
        <v>502</v>
      </c>
      <c r="N23" s="12">
        <f t="shared" si="7"/>
        <v>25844</v>
      </c>
      <c r="O23"/>
    </row>
    <row r="24" spans="1:15" ht="18.75" customHeight="1">
      <c r="A24" s="17" t="s">
        <v>14</v>
      </c>
      <c r="B24" s="14">
        <f>B25+B26</f>
        <v>61104</v>
      </c>
      <c r="C24" s="14">
        <f>C25+C26</f>
        <v>52978</v>
      </c>
      <c r="D24" s="14">
        <f>D25+D26</f>
        <v>47830</v>
      </c>
      <c r="E24" s="14">
        <f>E25+E26</f>
        <v>11751</v>
      </c>
      <c r="F24" s="14">
        <f aca="true" t="shared" si="8" ref="F24:M24">F25+F26</f>
        <v>47484</v>
      </c>
      <c r="G24" s="14">
        <f t="shared" si="8"/>
        <v>73678</v>
      </c>
      <c r="H24" s="14">
        <f t="shared" si="8"/>
        <v>64844</v>
      </c>
      <c r="I24" s="14">
        <f t="shared" si="8"/>
        <v>44579</v>
      </c>
      <c r="J24" s="14">
        <f t="shared" si="8"/>
        <v>37819</v>
      </c>
      <c r="K24" s="14">
        <f t="shared" si="8"/>
        <v>35732</v>
      </c>
      <c r="L24" s="14">
        <f t="shared" si="8"/>
        <v>12585</v>
      </c>
      <c r="M24" s="14">
        <f t="shared" si="8"/>
        <v>5252</v>
      </c>
      <c r="N24" s="12">
        <f t="shared" si="7"/>
        <v>495636</v>
      </c>
      <c r="O24"/>
    </row>
    <row r="25" spans="1:15" ht="18.75" customHeight="1">
      <c r="A25" s="13" t="s">
        <v>15</v>
      </c>
      <c r="B25" s="14">
        <v>39107</v>
      </c>
      <c r="C25" s="14">
        <v>33906</v>
      </c>
      <c r="D25" s="14">
        <v>30611</v>
      </c>
      <c r="E25" s="14">
        <v>7521</v>
      </c>
      <c r="F25" s="14">
        <v>30390</v>
      </c>
      <c r="G25" s="14">
        <v>47154</v>
      </c>
      <c r="H25" s="14">
        <v>41500</v>
      </c>
      <c r="I25" s="14">
        <v>28531</v>
      </c>
      <c r="J25" s="14">
        <v>24204</v>
      </c>
      <c r="K25" s="14">
        <v>22868</v>
      </c>
      <c r="L25" s="14">
        <v>8054</v>
      </c>
      <c r="M25" s="14">
        <v>3361</v>
      </c>
      <c r="N25" s="12">
        <f t="shared" si="7"/>
        <v>317207</v>
      </c>
      <c r="O25"/>
    </row>
    <row r="26" spans="1:15" ht="18.75" customHeight="1">
      <c r="A26" s="13" t="s">
        <v>16</v>
      </c>
      <c r="B26" s="14">
        <v>21997</v>
      </c>
      <c r="C26" s="14">
        <v>19072</v>
      </c>
      <c r="D26" s="14">
        <v>17219</v>
      </c>
      <c r="E26" s="14">
        <v>4230</v>
      </c>
      <c r="F26" s="14">
        <v>17094</v>
      </c>
      <c r="G26" s="14">
        <v>26524</v>
      </c>
      <c r="H26" s="14">
        <v>23344</v>
      </c>
      <c r="I26" s="14">
        <v>16048</v>
      </c>
      <c r="J26" s="14">
        <v>13615</v>
      </c>
      <c r="K26" s="14">
        <v>12864</v>
      </c>
      <c r="L26" s="14">
        <v>4531</v>
      </c>
      <c r="M26" s="14">
        <v>1891</v>
      </c>
      <c r="N26" s="12">
        <f t="shared" si="7"/>
        <v>178429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0.9952</v>
      </c>
      <c r="C29" s="22">
        <v>1</v>
      </c>
      <c r="D29" s="22">
        <v>0.9984</v>
      </c>
      <c r="E29" s="22">
        <v>0.9903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0.9736</v>
      </c>
      <c r="C30" s="22">
        <v>0.924</v>
      </c>
      <c r="D30" s="22">
        <v>1</v>
      </c>
      <c r="E30" s="22">
        <v>0.8966</v>
      </c>
      <c r="F30" s="22">
        <v>1</v>
      </c>
      <c r="G30" s="22">
        <v>1</v>
      </c>
      <c r="H30" s="22">
        <v>0.9627</v>
      </c>
      <c r="I30" s="22">
        <v>0.9602</v>
      </c>
      <c r="J30" s="22">
        <v>0.9736</v>
      </c>
      <c r="K30" s="22">
        <v>0.9817</v>
      </c>
      <c r="L30" s="22">
        <v>0.9451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0.9924985908055435</v>
      </c>
      <c r="C32" s="23">
        <f aca="true" t="shared" si="9" ref="C32:M32">(((+C$8+C$20)*C$29)+(C$24*C$30))/C$7</f>
        <v>0.9888841182284507</v>
      </c>
      <c r="D32" s="23">
        <f t="shared" si="9"/>
        <v>0.9986068525586274</v>
      </c>
      <c r="E32" s="23">
        <f t="shared" si="9"/>
        <v>0.9748242494518469</v>
      </c>
      <c r="F32" s="23">
        <f t="shared" si="9"/>
        <v>1</v>
      </c>
      <c r="G32" s="23">
        <f t="shared" si="9"/>
        <v>1</v>
      </c>
      <c r="H32" s="23">
        <f t="shared" si="9"/>
        <v>0.9947247956379498</v>
      </c>
      <c r="I32" s="23">
        <f t="shared" si="9"/>
        <v>0.9955732540587473</v>
      </c>
      <c r="J32" s="23">
        <f t="shared" si="9"/>
        <v>0.9965817897969454</v>
      </c>
      <c r="K32" s="23">
        <f t="shared" si="9"/>
        <v>0.9981247563084494</v>
      </c>
      <c r="L32" s="23">
        <f t="shared" si="9"/>
        <v>0.9955076366402684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1.7506682643218983</v>
      </c>
      <c r="C35" s="26">
        <f>C32*C34</f>
        <v>1.6853552026967484</v>
      </c>
      <c r="D35" s="26">
        <f>D32*D34</f>
        <v>1.5769999415605842</v>
      </c>
      <c r="E35" s="26">
        <f>E32*E34</f>
        <v>1.969339948742621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1.6953094692057578</v>
      </c>
      <c r="I35" s="26">
        <f t="shared" si="10"/>
        <v>1.6563352227775379</v>
      </c>
      <c r="J35" s="26">
        <f t="shared" si="10"/>
        <v>1.8672952995425367</v>
      </c>
      <c r="K35" s="26">
        <f t="shared" si="10"/>
        <v>1.7881405009265872</v>
      </c>
      <c r="L35" s="26">
        <f t="shared" si="10"/>
        <v>2.1182411492431634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-0.0052713083</v>
      </c>
      <c r="C36" s="26">
        <v>-0.0055377484</v>
      </c>
      <c r="D36" s="26">
        <v>-0.0051789363</v>
      </c>
      <c r="E36" s="26">
        <v>-0.0037579412</v>
      </c>
      <c r="F36" s="26">
        <v>-0.00473958</v>
      </c>
      <c r="G36" s="26">
        <v>-0.003667</v>
      </c>
      <c r="H36" s="26">
        <v>-0.0039984733</v>
      </c>
      <c r="I36" s="26">
        <v>-0.0043660819</v>
      </c>
      <c r="J36" s="26">
        <v>-0.0004199747</v>
      </c>
      <c r="K36" s="26">
        <v>-0.0045705322</v>
      </c>
      <c r="L36" s="26">
        <v>-0.0068682948</v>
      </c>
      <c r="M36" s="26">
        <v>-0.0067728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93</v>
      </c>
      <c r="B38" s="65">
        <f aca="true" t="shared" si="11" ref="B38:M38">B39*B40</f>
        <v>2983.1600000000003</v>
      </c>
      <c r="C38" s="65">
        <f t="shared" si="11"/>
        <v>2495.2400000000002</v>
      </c>
      <c r="D38" s="65">
        <f t="shared" si="11"/>
        <v>2157.1200000000003</v>
      </c>
      <c r="E38" s="65">
        <f t="shared" si="11"/>
        <v>423.72</v>
      </c>
      <c r="F38" s="65">
        <f t="shared" si="11"/>
        <v>1720.5600000000002</v>
      </c>
      <c r="G38" s="65">
        <f t="shared" si="11"/>
        <v>2033.0000000000002</v>
      </c>
      <c r="H38" s="65">
        <f t="shared" si="11"/>
        <v>2217.04</v>
      </c>
      <c r="I38" s="65">
        <f t="shared" si="11"/>
        <v>2097.2000000000003</v>
      </c>
      <c r="J38" s="65">
        <f t="shared" si="11"/>
        <v>149.8</v>
      </c>
      <c r="K38" s="65">
        <f t="shared" si="11"/>
        <v>2037.2800000000002</v>
      </c>
      <c r="L38" s="65">
        <f t="shared" si="11"/>
        <v>1271.16</v>
      </c>
      <c r="M38" s="65">
        <f t="shared" si="11"/>
        <v>710.48</v>
      </c>
      <c r="N38" s="28">
        <f>SUM(B38:M38)</f>
        <v>20295.76</v>
      </c>
    </row>
    <row r="39" spans="1:15" ht="18.75" customHeight="1">
      <c r="A39" s="61" t="s">
        <v>46</v>
      </c>
      <c r="B39" s="67">
        <v>697</v>
      </c>
      <c r="C39" s="67">
        <v>583</v>
      </c>
      <c r="D39" s="67">
        <v>504</v>
      </c>
      <c r="E39" s="67">
        <v>99</v>
      </c>
      <c r="F39" s="67">
        <v>402</v>
      </c>
      <c r="G39" s="67">
        <v>475</v>
      </c>
      <c r="H39" s="67">
        <v>518</v>
      </c>
      <c r="I39" s="67">
        <v>490</v>
      </c>
      <c r="J39" s="67">
        <v>35</v>
      </c>
      <c r="K39" s="67">
        <v>476</v>
      </c>
      <c r="L39" s="67">
        <v>297</v>
      </c>
      <c r="M39" s="67">
        <v>166</v>
      </c>
      <c r="N39" s="12">
        <f>SUM(B39:M39)</f>
        <v>4742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4.28</v>
      </c>
      <c r="J40" s="63">
        <v>4.28</v>
      </c>
      <c r="K40" s="63">
        <v>4.28</v>
      </c>
      <c r="L40" s="63">
        <v>4.28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B43+B44+B45+B46</f>
        <v>855743.9685823111</v>
      </c>
      <c r="C42" s="69">
        <f aca="true" t="shared" si="12" ref="C42:M42">C43+C44+C45+C46</f>
        <v>610948.6393906424</v>
      </c>
      <c r="D42" s="69">
        <f t="shared" si="12"/>
        <v>593042.2763902268</v>
      </c>
      <c r="E42" s="69">
        <f t="shared" si="12"/>
        <v>140270.9486726424</v>
      </c>
      <c r="F42" s="69">
        <f t="shared" si="12"/>
        <v>541560.9636149001</v>
      </c>
      <c r="G42" s="69">
        <f t="shared" si="12"/>
        <v>711372.8835759999</v>
      </c>
      <c r="H42" s="69">
        <f t="shared" si="12"/>
        <v>777683.1316227899</v>
      </c>
      <c r="I42" s="69">
        <f t="shared" si="12"/>
        <v>664208.083632858</v>
      </c>
      <c r="J42" s="69">
        <f t="shared" si="12"/>
        <v>545443.5467579318</v>
      </c>
      <c r="K42" s="69">
        <f t="shared" si="12"/>
        <v>623966.3445249922</v>
      </c>
      <c r="L42" s="69">
        <f t="shared" si="12"/>
        <v>325996.08226764965</v>
      </c>
      <c r="M42" s="69">
        <f t="shared" si="12"/>
        <v>176583.71822080002</v>
      </c>
      <c r="N42" s="69">
        <f>N43+N44+N45+N46</f>
        <v>6566820.587253745</v>
      </c>
    </row>
    <row r="43" spans="1:14" ht="18.75" customHeight="1">
      <c r="A43" s="66" t="s">
        <v>94</v>
      </c>
      <c r="B43" s="63">
        <f aca="true" t="shared" si="13" ref="B43:H43">B35*B7</f>
        <v>855336.2485776001</v>
      </c>
      <c r="C43" s="63">
        <f t="shared" si="13"/>
        <v>610459.2493896</v>
      </c>
      <c r="D43" s="63">
        <f t="shared" si="13"/>
        <v>583433.20637952</v>
      </c>
      <c r="E43" s="63">
        <f t="shared" si="13"/>
        <v>140114.59867314002</v>
      </c>
      <c r="F43" s="63">
        <f t="shared" si="13"/>
        <v>541233.1055000001</v>
      </c>
      <c r="G43" s="63">
        <f t="shared" si="13"/>
        <v>711125.2431999999</v>
      </c>
      <c r="H43" s="63">
        <f t="shared" si="13"/>
        <v>777299.3916308399</v>
      </c>
      <c r="I43" s="63">
        <f>I35*I7</f>
        <v>663860.8136244599</v>
      </c>
      <c r="J43" s="63">
        <f>J35*J7</f>
        <v>545416.41674808</v>
      </c>
      <c r="K43" s="63">
        <f>K35*K7</f>
        <v>623522.8045326</v>
      </c>
      <c r="L43" s="63">
        <f>L35*L7</f>
        <v>325781.25227130007</v>
      </c>
      <c r="M43" s="63">
        <f>M35*M7</f>
        <v>176445.296</v>
      </c>
      <c r="N43" s="65">
        <f>SUM(B43:M43)</f>
        <v>6554027.626527141</v>
      </c>
    </row>
    <row r="44" spans="1:14" ht="18.75" customHeight="1">
      <c r="A44" s="66" t="s">
        <v>95</v>
      </c>
      <c r="B44" s="63">
        <f aca="true" t="shared" si="14" ref="B44:M44">B36*B7</f>
        <v>-2575.4399952891004</v>
      </c>
      <c r="C44" s="63">
        <f t="shared" si="14"/>
        <v>-2005.8499989575998</v>
      </c>
      <c r="D44" s="63">
        <f t="shared" si="14"/>
        <v>-1916.0199892932</v>
      </c>
      <c r="E44" s="63">
        <f t="shared" si="14"/>
        <v>-267.3700004976</v>
      </c>
      <c r="F44" s="63">
        <f t="shared" si="14"/>
        <v>-1392.7018851</v>
      </c>
      <c r="G44" s="63">
        <f t="shared" si="14"/>
        <v>-1785.3596240000002</v>
      </c>
      <c r="H44" s="63">
        <f t="shared" si="14"/>
        <v>-1833.30000805</v>
      </c>
      <c r="I44" s="63">
        <f t="shared" si="14"/>
        <v>-1749.9299916019</v>
      </c>
      <c r="J44" s="63">
        <f t="shared" si="14"/>
        <v>-122.6699901483</v>
      </c>
      <c r="K44" s="63">
        <f t="shared" si="14"/>
        <v>-1593.7400076078</v>
      </c>
      <c r="L44" s="63">
        <f t="shared" si="14"/>
        <v>-1056.3300036504</v>
      </c>
      <c r="M44" s="63">
        <f t="shared" si="14"/>
        <v>-572.0577792</v>
      </c>
      <c r="N44" s="28">
        <f>SUM(B44:M44)</f>
        <v>-16870.7692733959</v>
      </c>
    </row>
    <row r="45" spans="1:14" ht="18.75" customHeight="1">
      <c r="A45" s="66" t="s">
        <v>48</v>
      </c>
      <c r="B45" s="63">
        <f aca="true" t="shared" si="15" ref="B45:M45">B38</f>
        <v>2983.1600000000003</v>
      </c>
      <c r="C45" s="63">
        <f t="shared" si="15"/>
        <v>2495.2400000000002</v>
      </c>
      <c r="D45" s="63">
        <f t="shared" si="15"/>
        <v>2157.1200000000003</v>
      </c>
      <c r="E45" s="63">
        <f t="shared" si="15"/>
        <v>423.72</v>
      </c>
      <c r="F45" s="63">
        <f t="shared" si="15"/>
        <v>1720.5600000000002</v>
      </c>
      <c r="G45" s="63">
        <f t="shared" si="15"/>
        <v>2033.0000000000002</v>
      </c>
      <c r="H45" s="63">
        <f t="shared" si="15"/>
        <v>2217.04</v>
      </c>
      <c r="I45" s="63">
        <f t="shared" si="15"/>
        <v>2097.2000000000003</v>
      </c>
      <c r="J45" s="63">
        <f t="shared" si="15"/>
        <v>149.8</v>
      </c>
      <c r="K45" s="63">
        <f t="shared" si="15"/>
        <v>2037.2800000000002</v>
      </c>
      <c r="L45" s="63">
        <f t="shared" si="15"/>
        <v>1271.16</v>
      </c>
      <c r="M45" s="63">
        <f t="shared" si="15"/>
        <v>710.48</v>
      </c>
      <c r="N45" s="65">
        <f>SUM(B45:M45)</f>
        <v>20295.76</v>
      </c>
    </row>
    <row r="46" spans="1:14" ht="18.75" customHeight="1">
      <c r="A46" s="2" t="s">
        <v>104</v>
      </c>
      <c r="B46" s="63">
        <v>0</v>
      </c>
      <c r="C46" s="63">
        <v>0</v>
      </c>
      <c r="D46" s="63">
        <v>9367.97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5">
        <f>SUM(B46:M46)</f>
        <v>9367.97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60"/>
    </row>
    <row r="48" spans="1:16" ht="18.75" customHeight="1">
      <c r="A48" s="2" t="s">
        <v>105</v>
      </c>
      <c r="B48" s="28">
        <f>+B49+B52+B60+B61</f>
        <v>-94476.14</v>
      </c>
      <c r="C48" s="28">
        <f aca="true" t="shared" si="16" ref="C48:M48">+C49+C52+C60+C61</f>
        <v>-98725.34</v>
      </c>
      <c r="D48" s="28">
        <f t="shared" si="16"/>
        <v>-64089.72</v>
      </c>
      <c r="E48" s="28">
        <f t="shared" si="16"/>
        <v>-14622.38</v>
      </c>
      <c r="F48" s="28">
        <f t="shared" si="16"/>
        <v>-52822.24</v>
      </c>
      <c r="G48" s="28">
        <f t="shared" si="16"/>
        <v>-98551.8</v>
      </c>
      <c r="H48" s="28">
        <f t="shared" si="16"/>
        <v>-123400.3</v>
      </c>
      <c r="I48" s="28">
        <f t="shared" si="16"/>
        <v>-54728.44</v>
      </c>
      <c r="J48" s="28">
        <f t="shared" si="16"/>
        <v>-87384.74</v>
      </c>
      <c r="K48" s="28">
        <f t="shared" si="16"/>
        <v>-61512.26</v>
      </c>
      <c r="L48" s="28">
        <f t="shared" si="16"/>
        <v>-44644.1</v>
      </c>
      <c r="M48" s="28">
        <f t="shared" si="16"/>
        <v>-25692.36</v>
      </c>
      <c r="N48" s="28">
        <f>+N49+N52+N60+N61</f>
        <v>-820649.82</v>
      </c>
      <c r="P48" s="40"/>
    </row>
    <row r="49" spans="1:16" ht="18.75" customHeight="1">
      <c r="A49" s="17" t="s">
        <v>49</v>
      </c>
      <c r="B49" s="29">
        <f>B50+B51</f>
        <v>-93992.5</v>
      </c>
      <c r="C49" s="29">
        <f>C50+C51</f>
        <v>-98605.5</v>
      </c>
      <c r="D49" s="29">
        <f>D50+D51</f>
        <v>-63987</v>
      </c>
      <c r="E49" s="29">
        <f>E50+E51</f>
        <v>-14318.5</v>
      </c>
      <c r="F49" s="29">
        <f aca="true" t="shared" si="17" ref="F49:M49">F50+F51</f>
        <v>-52360</v>
      </c>
      <c r="G49" s="29">
        <f t="shared" si="17"/>
        <v>-97867</v>
      </c>
      <c r="H49" s="29">
        <f t="shared" si="17"/>
        <v>-122608.5</v>
      </c>
      <c r="I49" s="29">
        <f t="shared" si="17"/>
        <v>-59052</v>
      </c>
      <c r="J49" s="29">
        <f t="shared" si="17"/>
        <v>-74210.5</v>
      </c>
      <c r="K49" s="29">
        <f t="shared" si="17"/>
        <v>-64396.5</v>
      </c>
      <c r="L49" s="29">
        <f t="shared" si="17"/>
        <v>-44558.5</v>
      </c>
      <c r="M49" s="29">
        <f t="shared" si="17"/>
        <v>-25641</v>
      </c>
      <c r="N49" s="28">
        <f aca="true" t="shared" si="18" ref="N49:N61">SUM(B49:M49)</f>
        <v>-811597.5</v>
      </c>
      <c r="P49" s="40"/>
    </row>
    <row r="50" spans="1:16" ht="18.75" customHeight="1">
      <c r="A50" s="13" t="s">
        <v>50</v>
      </c>
      <c r="B50" s="20">
        <f>ROUND(-B9*$D$3,2)</f>
        <v>-93992.5</v>
      </c>
      <c r="C50" s="20">
        <f>ROUND(-C9*$D$3,2)</f>
        <v>-98605.5</v>
      </c>
      <c r="D50" s="20">
        <f>ROUND(-D9*$D$3,2)</f>
        <v>-63987</v>
      </c>
      <c r="E50" s="20">
        <f>ROUND(-E9*$D$3,2)</f>
        <v>-14318.5</v>
      </c>
      <c r="F50" s="20">
        <f aca="true" t="shared" si="19" ref="F50:M50">ROUND(-F9*$D$3,2)</f>
        <v>-52360</v>
      </c>
      <c r="G50" s="20">
        <f t="shared" si="19"/>
        <v>-97867</v>
      </c>
      <c r="H50" s="20">
        <f t="shared" si="19"/>
        <v>-122608.5</v>
      </c>
      <c r="I50" s="20">
        <f t="shared" si="19"/>
        <v>-59052</v>
      </c>
      <c r="J50" s="20">
        <f t="shared" si="19"/>
        <v>-74210.5</v>
      </c>
      <c r="K50" s="20">
        <f t="shared" si="19"/>
        <v>-64396.5</v>
      </c>
      <c r="L50" s="20">
        <f t="shared" si="19"/>
        <v>-44558.5</v>
      </c>
      <c r="M50" s="20">
        <f t="shared" si="19"/>
        <v>-25641</v>
      </c>
      <c r="N50" s="54">
        <f t="shared" si="18"/>
        <v>-811597.5</v>
      </c>
      <c r="O50"/>
      <c r="P50" s="40"/>
    </row>
    <row r="51" spans="1:16" ht="18.75" customHeight="1">
      <c r="A51" s="13" t="s">
        <v>51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4">
        <f>SUM(B51:M51)</f>
        <v>0</v>
      </c>
      <c r="O51"/>
      <c r="P51" s="40"/>
    </row>
    <row r="52" spans="1:16" ht="18.75" customHeight="1">
      <c r="A52" s="17" t="s">
        <v>52</v>
      </c>
      <c r="B52" s="29">
        <f>SUM(B53:B59)</f>
        <v>-483.64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-303.88</v>
      </c>
      <c r="F52" s="29">
        <f t="shared" si="21"/>
        <v>-462.24</v>
      </c>
      <c r="G52" s="29">
        <f t="shared" si="21"/>
        <v>-684.8</v>
      </c>
      <c r="H52" s="29">
        <f t="shared" si="21"/>
        <v>-791.8</v>
      </c>
      <c r="I52" s="29">
        <f t="shared" si="21"/>
        <v>4323.56</v>
      </c>
      <c r="J52" s="29">
        <f t="shared" si="21"/>
        <v>-13174.24</v>
      </c>
      <c r="K52" s="29">
        <f t="shared" si="21"/>
        <v>2884.24</v>
      </c>
      <c r="L52" s="29">
        <f t="shared" si="21"/>
        <v>-85.6</v>
      </c>
      <c r="M52" s="29">
        <f t="shared" si="21"/>
        <v>-51.36</v>
      </c>
      <c r="N52" s="29">
        <f>SUM(N53:N59)</f>
        <v>-9052.32</v>
      </c>
      <c r="P52" s="47"/>
    </row>
    <row r="53" spans="1:15" ht="18.75" customHeight="1">
      <c r="A53" s="13" t="s">
        <v>53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</row>
    <row r="55" spans="1:15" ht="18.75" customHeight="1">
      <c r="A55" s="13" t="s">
        <v>55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-500</v>
      </c>
      <c r="J55" s="27">
        <v>-11000</v>
      </c>
      <c r="K55" s="27">
        <v>-2500</v>
      </c>
      <c r="L55" s="27">
        <v>0</v>
      </c>
      <c r="M55" s="27">
        <v>0</v>
      </c>
      <c r="N55" s="27">
        <f t="shared" si="18"/>
        <v>-14000</v>
      </c>
      <c r="O55"/>
    </row>
    <row r="56" spans="1:15" ht="18.75" customHeight="1">
      <c r="A56" s="13" t="s">
        <v>56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</row>
    <row r="57" spans="1:15" ht="18.75" customHeight="1">
      <c r="A57" s="13" t="s">
        <v>57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58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</row>
    <row r="59" spans="1:15" ht="18.75" customHeight="1">
      <c r="A59" s="16" t="s">
        <v>96</v>
      </c>
      <c r="B59" s="27">
        <v>-483.64</v>
      </c>
      <c r="C59" s="27">
        <v>-119.84</v>
      </c>
      <c r="D59" s="27">
        <v>-102.72</v>
      </c>
      <c r="E59" s="27">
        <v>-303.88</v>
      </c>
      <c r="F59" s="27">
        <v>-462.24</v>
      </c>
      <c r="G59" s="27">
        <v>-684.8</v>
      </c>
      <c r="H59" s="27">
        <v>-791.8</v>
      </c>
      <c r="I59" s="27">
        <v>4823.56</v>
      </c>
      <c r="J59" s="27">
        <v>-2174.24</v>
      </c>
      <c r="K59" s="27">
        <v>5384.24</v>
      </c>
      <c r="L59" s="27">
        <v>-85.6</v>
      </c>
      <c r="M59" s="27">
        <v>-51.36</v>
      </c>
      <c r="N59" s="27">
        <f t="shared" si="18"/>
        <v>4947.68</v>
      </c>
      <c r="O59"/>
    </row>
    <row r="60" spans="1:15" ht="18.75" customHeight="1">
      <c r="A60" s="17" t="s">
        <v>59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</row>
    <row r="61" spans="1:15" ht="18.75" customHeight="1">
      <c r="A61" s="17" t="s">
        <v>106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</row>
    <row r="62" spans="1:14" ht="15" customHeight="1">
      <c r="A62" s="35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20"/>
    </row>
    <row r="63" spans="1:16" ht="15.75">
      <c r="A63" s="2" t="s">
        <v>60</v>
      </c>
      <c r="B63" s="32">
        <f aca="true" t="shared" si="22" ref="B63:M63">+B42+B48</f>
        <v>761267.828582311</v>
      </c>
      <c r="C63" s="32">
        <f t="shared" si="22"/>
        <v>512223.29939064244</v>
      </c>
      <c r="D63" s="32">
        <f t="shared" si="22"/>
        <v>528952.5563902268</v>
      </c>
      <c r="E63" s="32">
        <f t="shared" si="22"/>
        <v>125648.5686726424</v>
      </c>
      <c r="F63" s="32">
        <f t="shared" si="22"/>
        <v>488738.72361490014</v>
      </c>
      <c r="G63" s="32">
        <f t="shared" si="22"/>
        <v>612821.0835759998</v>
      </c>
      <c r="H63" s="32">
        <f t="shared" si="22"/>
        <v>654282.8316227898</v>
      </c>
      <c r="I63" s="32">
        <f t="shared" si="22"/>
        <v>609479.6436328581</v>
      </c>
      <c r="J63" s="32">
        <f t="shared" si="22"/>
        <v>458058.80675793183</v>
      </c>
      <c r="K63" s="32">
        <f t="shared" si="22"/>
        <v>562454.0845249922</v>
      </c>
      <c r="L63" s="32">
        <f t="shared" si="22"/>
        <v>281351.98226764967</v>
      </c>
      <c r="M63" s="32">
        <f t="shared" si="22"/>
        <v>150891.3582208</v>
      </c>
      <c r="N63" s="32">
        <f>SUM(B63:M63)</f>
        <v>5746170.7672537435</v>
      </c>
      <c r="O63"/>
      <c r="P63" s="40"/>
    </row>
    <row r="64" spans="1:16" ht="15" customHeight="1">
      <c r="A64" s="38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P64" s="37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6" ht="18.75" customHeight="1">
      <c r="A66" s="2" t="s">
        <v>61</v>
      </c>
      <c r="B66" s="42">
        <f>SUM(B67:B80)</f>
        <v>761267.83</v>
      </c>
      <c r="C66" s="42">
        <f aca="true" t="shared" si="23" ref="C66:M66">SUM(C67:C80)</f>
        <v>512223.29000000004</v>
      </c>
      <c r="D66" s="42">
        <f t="shared" si="23"/>
        <v>528952.56</v>
      </c>
      <c r="E66" s="42">
        <f t="shared" si="23"/>
        <v>125648.57</v>
      </c>
      <c r="F66" s="42">
        <f t="shared" si="23"/>
        <v>488738.73</v>
      </c>
      <c r="G66" s="42">
        <f t="shared" si="23"/>
        <v>612821.09</v>
      </c>
      <c r="H66" s="42">
        <f t="shared" si="23"/>
        <v>654282.83</v>
      </c>
      <c r="I66" s="42">
        <f t="shared" si="23"/>
        <v>609479.64</v>
      </c>
      <c r="J66" s="42">
        <f t="shared" si="23"/>
        <v>458058.81</v>
      </c>
      <c r="K66" s="42">
        <f t="shared" si="23"/>
        <v>562454.08</v>
      </c>
      <c r="L66" s="42">
        <f t="shared" si="23"/>
        <v>281351.98</v>
      </c>
      <c r="M66" s="42">
        <f t="shared" si="23"/>
        <v>150891.36</v>
      </c>
      <c r="N66" s="32">
        <f>SUM(N67:N80)</f>
        <v>5746170.7700000005</v>
      </c>
      <c r="P66" s="40"/>
    </row>
    <row r="67" spans="1:14" ht="18.75" customHeight="1">
      <c r="A67" s="17" t="s">
        <v>100</v>
      </c>
      <c r="B67" s="42">
        <v>152782</v>
      </c>
      <c r="C67" s="42">
        <v>147102.66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>SUM(B67:M67)</f>
        <v>299884.66000000003</v>
      </c>
    </row>
    <row r="68" spans="1:14" ht="18.75" customHeight="1">
      <c r="A68" s="17" t="s">
        <v>101</v>
      </c>
      <c r="B68" s="42">
        <v>608485.83</v>
      </c>
      <c r="C68" s="42">
        <v>365120.63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aca="true" t="shared" si="24" ref="N68:N79">SUM(B68:M68)</f>
        <v>973606.46</v>
      </c>
    </row>
    <row r="69" spans="1:14" ht="18.75" customHeight="1">
      <c r="A69" s="17" t="s">
        <v>81</v>
      </c>
      <c r="B69" s="41">
        <v>0</v>
      </c>
      <c r="C69" s="41">
        <v>0</v>
      </c>
      <c r="D69" s="41">
        <v>528952.56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528952.56</v>
      </c>
    </row>
    <row r="70" spans="1:14" ht="18.75" customHeight="1">
      <c r="A70" s="17" t="s">
        <v>71</v>
      </c>
      <c r="B70" s="41">
        <v>0</v>
      </c>
      <c r="C70" s="41">
        <v>0</v>
      </c>
      <c r="D70" s="41">
        <v>0</v>
      </c>
      <c r="E70" s="29">
        <v>125648.57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125648.57</v>
      </c>
    </row>
    <row r="71" spans="1:14" ht="18.75" customHeight="1">
      <c r="A71" s="17" t="s">
        <v>72</v>
      </c>
      <c r="B71" s="41">
        <v>0</v>
      </c>
      <c r="C71" s="41">
        <v>0</v>
      </c>
      <c r="D71" s="41">
        <v>0</v>
      </c>
      <c r="E71" s="41">
        <v>0</v>
      </c>
      <c r="F71" s="29">
        <v>488738.73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29">
        <f t="shared" si="24"/>
        <v>488738.73</v>
      </c>
    </row>
    <row r="72" spans="1:14" ht="18.75" customHeight="1">
      <c r="A72" s="17" t="s">
        <v>73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2">
        <v>612821.09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612821.09</v>
      </c>
    </row>
    <row r="73" spans="1:14" ht="18.75" customHeight="1">
      <c r="A73" s="17" t="s">
        <v>74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2">
        <v>501225.37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32">
        <f t="shared" si="24"/>
        <v>501225.37</v>
      </c>
    </row>
    <row r="74" spans="1:14" ht="18.75" customHeight="1">
      <c r="A74" s="17" t="s">
        <v>75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2">
        <v>153057.46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32">
        <f t="shared" si="24"/>
        <v>153057.46</v>
      </c>
    </row>
    <row r="75" spans="1:14" ht="18.75" customHeight="1">
      <c r="A75" s="17" t="s">
        <v>76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29">
        <v>609479.64</v>
      </c>
      <c r="J75" s="41">
        <v>0</v>
      </c>
      <c r="K75" s="41">
        <v>0</v>
      </c>
      <c r="L75" s="41">
        <v>0</v>
      </c>
      <c r="M75" s="41">
        <v>0</v>
      </c>
      <c r="N75" s="29">
        <f t="shared" si="24"/>
        <v>609479.64</v>
      </c>
    </row>
    <row r="76" spans="1:14" ht="18.75" customHeight="1">
      <c r="A76" s="17" t="s">
        <v>77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29">
        <v>458058.81</v>
      </c>
      <c r="K76" s="41">
        <v>0</v>
      </c>
      <c r="L76" s="41">
        <v>0</v>
      </c>
      <c r="M76" s="41">
        <v>0</v>
      </c>
      <c r="N76" s="32">
        <f t="shared" si="24"/>
        <v>458058.81</v>
      </c>
    </row>
    <row r="77" spans="1:14" ht="18.75" customHeight="1">
      <c r="A77" s="17" t="s">
        <v>78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29">
        <v>562454.08</v>
      </c>
      <c r="L77" s="41">
        <v>0</v>
      </c>
      <c r="M77" s="70"/>
      <c r="N77" s="29">
        <f t="shared" si="24"/>
        <v>562454.08</v>
      </c>
    </row>
    <row r="78" spans="1:14" ht="18.75" customHeight="1">
      <c r="A78" s="17" t="s">
        <v>79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29">
        <v>281351.98</v>
      </c>
      <c r="M78" s="41">
        <v>0</v>
      </c>
      <c r="N78" s="32">
        <f t="shared" si="24"/>
        <v>281351.98</v>
      </c>
    </row>
    <row r="79" spans="1:15" ht="18.75" customHeight="1">
      <c r="A79" s="17" t="s">
        <v>80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29">
        <v>150891.36</v>
      </c>
      <c r="N79" s="29">
        <f t="shared" si="24"/>
        <v>150891.36</v>
      </c>
      <c r="O79"/>
    </row>
    <row r="80" spans="1:15" ht="18.75" customHeight="1">
      <c r="A80" s="38" t="s">
        <v>62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f>SUM(B80:M80)</f>
        <v>0</v>
      </c>
      <c r="O80"/>
    </row>
    <row r="81" spans="1:14" ht="17.25" customHeight="1">
      <c r="A81" s="77"/>
      <c r="B81" s="78">
        <v>0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/>
    </row>
    <row r="82" spans="1:14" ht="15" customHeight="1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5"/>
    </row>
    <row r="83" spans="1:14" ht="18.75" customHeight="1">
      <c r="A83" s="2" t="s">
        <v>98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32"/>
    </row>
    <row r="84" spans="1:14" ht="18.75" customHeight="1">
      <c r="A84" s="17" t="s">
        <v>102</v>
      </c>
      <c r="B84" s="52">
        <v>1.966901253573785</v>
      </c>
      <c r="C84" s="52">
        <v>1.943728591411232</v>
      </c>
      <c r="D84" s="52">
        <v>0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103</v>
      </c>
      <c r="B85" s="52">
        <v>1.7042193374176995</v>
      </c>
      <c r="C85" s="52">
        <v>1.598926722692791</v>
      </c>
      <c r="D85" s="52">
        <v>0</v>
      </c>
      <c r="E85" s="52">
        <v>0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92</v>
      </c>
      <c r="B86" s="52">
        <v>0</v>
      </c>
      <c r="C86" s="52">
        <v>0</v>
      </c>
      <c r="D86" s="24">
        <v>1.5769999513466175</v>
      </c>
      <c r="E86" s="52">
        <v>0</v>
      </c>
      <c r="F86" s="41">
        <v>0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82</v>
      </c>
      <c r="B87" s="52">
        <v>0</v>
      </c>
      <c r="C87" s="52">
        <v>0</v>
      </c>
      <c r="D87" s="52">
        <v>0</v>
      </c>
      <c r="E87" s="52">
        <v>1.9693399673919156</v>
      </c>
      <c r="F87" s="41">
        <v>0</v>
      </c>
      <c r="G87" s="41">
        <v>0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83</v>
      </c>
      <c r="B88" s="52">
        <v>0</v>
      </c>
      <c r="C88" s="52">
        <v>0</v>
      </c>
      <c r="D88" s="52">
        <v>0</v>
      </c>
      <c r="E88" s="52">
        <v>0</v>
      </c>
      <c r="F88" s="52">
        <v>1.8419000153141962</v>
      </c>
      <c r="G88" s="41">
        <v>0</v>
      </c>
      <c r="H88" s="52">
        <v>0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29"/>
    </row>
    <row r="89" spans="1:14" ht="18.75" customHeight="1">
      <c r="A89" s="17" t="s">
        <v>84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52">
        <v>1.46060001396671</v>
      </c>
      <c r="H89" s="52">
        <v>0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1.7158642314023673</v>
      </c>
      <c r="I90" s="52">
        <v>0</v>
      </c>
      <c r="J90" s="52">
        <v>0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86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1.6332386179325098</v>
      </c>
      <c r="I91" s="52">
        <v>0</v>
      </c>
      <c r="J91" s="52">
        <v>0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87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1.6563352137344967</v>
      </c>
      <c r="J92" s="52">
        <v>0</v>
      </c>
      <c r="K92" s="41">
        <v>0</v>
      </c>
      <c r="L92" s="52">
        <v>0</v>
      </c>
      <c r="M92" s="52">
        <v>0</v>
      </c>
      <c r="N92" s="29"/>
    </row>
    <row r="93" spans="1:14" ht="18.75" customHeight="1">
      <c r="A93" s="17" t="s">
        <v>88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1.8672953106758559</v>
      </c>
      <c r="K93" s="41">
        <v>0</v>
      </c>
      <c r="L93" s="52">
        <v>0</v>
      </c>
      <c r="M93" s="52">
        <v>0</v>
      </c>
      <c r="N93" s="32"/>
    </row>
    <row r="94" spans="1:14" ht="18.75" customHeight="1">
      <c r="A94" s="17" t="s">
        <v>89</v>
      </c>
      <c r="B94" s="52">
        <v>0</v>
      </c>
      <c r="C94" s="52">
        <v>0</v>
      </c>
      <c r="D94" s="52">
        <v>0</v>
      </c>
      <c r="E94" s="52">
        <v>0</v>
      </c>
      <c r="F94" s="41">
        <v>0</v>
      </c>
      <c r="G94" s="41">
        <v>0</v>
      </c>
      <c r="H94" s="52">
        <v>0</v>
      </c>
      <c r="I94" s="52">
        <v>0</v>
      </c>
      <c r="J94" s="52">
        <v>0</v>
      </c>
      <c r="K94" s="24">
        <v>1.7881404879279839</v>
      </c>
      <c r="L94" s="52">
        <v>0</v>
      </c>
      <c r="M94" s="52">
        <v>0</v>
      </c>
      <c r="N94" s="29"/>
    </row>
    <row r="95" spans="1:14" ht="18.75" customHeight="1">
      <c r="A95" s="17" t="s">
        <v>90</v>
      </c>
      <c r="B95" s="52">
        <v>0</v>
      </c>
      <c r="C95" s="52">
        <v>0</v>
      </c>
      <c r="D95" s="52">
        <v>0</v>
      </c>
      <c r="E95" s="52">
        <v>0</v>
      </c>
      <c r="F95" s="41">
        <v>0</v>
      </c>
      <c r="G95" s="41">
        <v>0</v>
      </c>
      <c r="H95" s="52">
        <v>0</v>
      </c>
      <c r="I95" s="52">
        <v>0</v>
      </c>
      <c r="J95" s="52">
        <v>0</v>
      </c>
      <c r="K95" s="52">
        <v>0</v>
      </c>
      <c r="L95" s="52">
        <v>2.1182411344750904</v>
      </c>
      <c r="M95" s="52">
        <v>0</v>
      </c>
      <c r="N95" s="71"/>
    </row>
    <row r="96" spans="1:15" ht="18.75" customHeight="1">
      <c r="A96" s="38" t="s">
        <v>91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7">
        <v>2.0890000473574544</v>
      </c>
      <c r="N96" s="58"/>
      <c r="O96"/>
    </row>
    <row r="97" ht="21" customHeight="1">
      <c r="A97" s="46" t="s">
        <v>97</v>
      </c>
    </row>
    <row r="100" ht="14.25">
      <c r="B100" s="48"/>
    </row>
    <row r="101" ht="14.25">
      <c r="H101" s="49"/>
    </row>
    <row r="102" ht="14.25"/>
    <row r="103" spans="8:11" ht="14.25">
      <c r="H103" s="50"/>
      <c r="I103" s="51"/>
      <c r="J103" s="51"/>
      <c r="K103" s="51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2015-07-15T18:54:38Z</dcterms:modified>
  <cp:category/>
  <cp:version/>
  <cp:contentType/>
  <cp:contentStatus/>
</cp:coreProperties>
</file>