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SUBSISTEMA LOCAL 01 a 150115" sheetId="1" r:id="rId1"/>
    <sheet name="SUBSISTEMA LOCAL 16 a 310115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Titles" localSheetId="0">'SUBSISTEMA LOCAL 01 a 150115'!$1:$6</definedName>
    <definedName name="_xlnm.Print_Titles" localSheetId="1">'SUBSISTEMA LOCAL 16 a 310115'!$1:$6</definedName>
  </definedNames>
  <calcPr fullCalcOnLoad="1"/>
</workbook>
</file>

<file path=xl/sharedStrings.xml><?xml version="1.0" encoding="utf-8"?>
<sst xmlns="http://schemas.openxmlformats.org/spreadsheetml/2006/main" count="215" uniqueCount="147">
  <si>
    <t xml:space="preserve">Consórcio Transcooper Fênix </t>
  </si>
  <si>
    <t xml:space="preserve">Consórcio Transcooper Fênix            </t>
  </si>
  <si>
    <t xml:space="preserve">Consórcio Aliança Cooperpeople    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</si>
  <si>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</si>
  <si>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</si>
  <si>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</si>
  <si>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</si>
  <si>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</si>
  <si>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</si>
  <si>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</si>
  <si>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</si>
  <si>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</si>
  <si>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</si>
  <si>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</si>
  <si>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</si>
  <si>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</si>
  <si>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</si>
  <si>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</si>
  <si>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</si>
  <si>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</si>
  <si>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</si>
  <si>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</si>
  <si>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</si>
  <si>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</si>
  <si>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</si>
  <si>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</si>
  <si>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</si>
  <si>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</si>
  <si>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</si>
  <si>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</si>
  <si>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</si>
  <si>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</si>
  <si>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</si>
  <si>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</si>
  <si>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</si>
  <si>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</si>
  <si>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</si>
  <si>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</si>
  <si>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</si>
  <si>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</si>
  <si>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</si>
  <si>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</si>
  <si>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</si>
  <si>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</si>
  <si>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</si>
  <si>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</si>
  <si>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</si>
  <si>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</si>
  <si>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</si>
  <si>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</si>
  <si>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</si>
  <si>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</si>
  <si>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</si>
  <si>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</si>
  <si>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</si>
  <si>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</si>
  <si>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</si>
  <si>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</si>
  <si>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</si>
  <si>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</si>
  <si>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</si>
  <si>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</si>
  <si>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</si>
  <si>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</si>
  <si>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3. Ponderação dos Fatores de Integração e de Gratuidade  (((1.1. + 1.2.) x 2.1.) + (1.3. x 2.2.))/1.</t>
  </si>
  <si>
    <t>4.2.  Pela Instalação de Validadores Eletrônicos</t>
  </si>
  <si>
    <t>5.2.  Remuneração por Validador</t>
  </si>
  <si>
    <t xml:space="preserve">6. Remuneração Bruta do Operador </t>
  </si>
  <si>
    <t>6.1. Pelo Transporte de Passageiros (1x4.1)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</si>
  <si>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</si>
  <si>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</si>
  <si>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</si>
  <si>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</si>
  <si>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</si>
  <si>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</si>
  <si>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</si>
  <si>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</si>
  <si>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</si>
  <si>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</si>
  <si>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</si>
  <si>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</si>
  <si>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</si>
  <si>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</si>
  <si>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</si>
  <si>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10.1. Fênix</t>
  </si>
  <si>
    <t>10.2. Transcooper</t>
  </si>
  <si>
    <t>10.3. Empresa Transunião Transporte S/A</t>
  </si>
  <si>
    <t>10.4. Cooperqualityação</t>
  </si>
  <si>
    <t>10.5. Transcooperleste</t>
  </si>
  <si>
    <t>10.6. Cooperpaulistana</t>
  </si>
  <si>
    <t>10.7. Coopertranse (Cooperpeople)</t>
  </si>
  <si>
    <t>10.8. Nova Aliança</t>
  </si>
  <si>
    <t>10.9. Cooperpam</t>
  </si>
  <si>
    <t>10.10. Cooperlider</t>
  </si>
  <si>
    <t>10.11. Cooperpam</t>
  </si>
  <si>
    <t>10.12. Unicoopers</t>
  </si>
  <si>
    <t>10.13. Empresa Alfa Rodobus S/A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</si>
  <si>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</si>
  <si>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Até 05/01/15</t>
  </si>
  <si>
    <t>A partir de 06/01/15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</si>
  <si>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</si>
  <si>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</si>
  <si>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</si>
  <si>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</si>
  <si>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</si>
  <si>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</si>
  <si>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</si>
  <si>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</si>
  <si>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9.3. Transunião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</si>
  <si>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</si>
  <si>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</si>
  <si>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</si>
  <si>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</si>
  <si>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</si>
  <si>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</si>
  <si>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</si>
  <si>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</si>
  <si>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</si>
  <si>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</si>
  <si>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</si>
  <si>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</si>
  <si>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</si>
  <si>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10.3.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</si>
  <si>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</si>
  <si>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</si>
  <si>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</si>
  <si>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</si>
  <si>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</si>
  <si>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</si>
  <si>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</si>
  <si>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</si>
  <si>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</si>
  <si>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</si>
  <si>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Tarifa:</t>
  </si>
  <si>
    <t>OPERAÇÃO 01  A 15/01/15 - VENCIMENTO 08 A 22/01/15</t>
  </si>
  <si>
    <t>OPERAÇÃO 16  A 31/01/15 - VENCIMENTO 23/01 A 06/02/15</t>
  </si>
  <si>
    <t>4.2.  Tarifa Média pela Instalação de Validadores Eletrônicos</t>
  </si>
  <si>
    <t>6.2. Pela instalação dos Validadores Eletrônicos</t>
  </si>
  <si>
    <t>7.3. Revisão de Remuneração pelo Transporte Coletivo (1)</t>
  </si>
  <si>
    <t>10. Tarifa de Remuneração Por Passageiro (2)</t>
  </si>
  <si>
    <t>Nota:  (1) Descrição das revisões:
                     - Passageiros transportados, processada pelo sistema de bilhetagem, mês de setembro/14, todas as áreas. Total de 295.967 passageiros.
                     - Linhas Noturnas ou linhas da madrugada - operação controlada período de julho a outubro/14, para a área 7.0; período de novembro e dezembro/14, para as áreas 1.0, 4.1 e 7.0    
             (2) Tarifa de remuneração de cada cooperativa considerando a aplicação dos fatores de integração e de gratuidade e, também, reequilibrio interno estabelecido e informado pelo consórcio. Não consideram os acertos financeiros previstos no item 7.</t>
  </si>
  <si>
    <t>5.2.  Remuneração  por Validador por Dia</t>
  </si>
  <si>
    <t>5. Remuneração dos Validadores Eletrônicos</t>
  </si>
  <si>
    <t>5.1.  Quantidade de Validadores Remunerados (posição em 15/01/15)</t>
  </si>
  <si>
    <t>5.1.  Quantidade de Validadores Remunerados (posição em 31/01/15)</t>
  </si>
  <si>
    <t xml:space="preserve">7.3. Revisão de Remuneração pelo Transporte Coletivo </t>
  </si>
  <si>
    <t>10. Tarifa de Remuneração por Passageiro (1)</t>
  </si>
</sst>
</file>

<file path=xl/styles.xml><?xml version="1.0" encoding="utf-8"?>
<styleSheet xmlns="http://schemas.openxmlformats.org/spreadsheetml/2006/main">
  <numFmts count="4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  <numFmt numFmtId="191" formatCode="0.0000000000_);\(0.0000000000\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-&quot;R$&quot;\ * #,##0.000000_-;\-&quot;R$&quot;\ * #,##0.000000_-;_-&quot;R$&quot;\ * &quot;-&quot;??_-;_-@_-"/>
    <numFmt numFmtId="196" formatCode="_-&quot;R$&quot;\ * #,##0.0000000_-;\-&quot;R$&quot;\ * #,##0.0000000_-;_-&quot;R$&quot;\ * &quot;-&quot;??_-;_-@_-"/>
    <numFmt numFmtId="197" formatCode="_-&quot;R$&quot;\ * #,##0.00000000_-;\-&quot;R$&quot;\ * #,##0.00000000_-;_-&quot;R$&quot;\ * &quot;-&quot;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3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52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3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43" fontId="43" fillId="0" borderId="10" xfId="45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170" fontId="43" fillId="34" borderId="10" xfId="45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vertical="center"/>
    </xf>
    <xf numFmtId="43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3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3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43" fontId="43" fillId="0" borderId="12" xfId="45" applyNumberFormat="1" applyFont="1" applyBorder="1" applyAlignment="1">
      <alignment vertical="center"/>
    </xf>
    <xf numFmtId="43" fontId="43" fillId="0" borderId="12" xfId="45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43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43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44" fontId="43" fillId="0" borderId="14" xfId="45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 indent="1"/>
    </xf>
    <xf numFmtId="0" fontId="43" fillId="35" borderId="10" xfId="0" applyFont="1" applyFill="1" applyBorder="1" applyAlignment="1">
      <alignment horizontal="left" vertical="center" indent="2"/>
    </xf>
    <xf numFmtId="0" fontId="43" fillId="35" borderId="10" xfId="0" applyFont="1" applyFill="1" applyBorder="1" applyAlignment="1">
      <alignment vertical="center"/>
    </xf>
    <xf numFmtId="43" fontId="43" fillId="35" borderId="10" xfId="52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170" fontId="43" fillId="35" borderId="10" xfId="45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left" vertical="center" indent="3"/>
    </xf>
    <xf numFmtId="170" fontId="43" fillId="0" borderId="10" xfId="45" applyFont="1" applyFill="1" applyBorder="1" applyAlignment="1">
      <alignment horizontal="center" vertical="center"/>
    </xf>
    <xf numFmtId="194" fontId="43" fillId="35" borderId="10" xfId="52" applyNumberFormat="1" applyFont="1" applyFill="1" applyBorder="1" applyAlignment="1">
      <alignment vertical="center"/>
    </xf>
    <xf numFmtId="0" fontId="44" fillId="0" borderId="13" xfId="0" applyFont="1" applyFill="1" applyBorder="1" applyAlignment="1">
      <alignment horizontal="left" vertical="center"/>
    </xf>
    <xf numFmtId="172" fontId="43" fillId="35" borderId="10" xfId="52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170" fontId="4" fillId="33" borderId="13" xfId="45" applyFont="1" applyFill="1" applyBorder="1" applyAlignment="1">
      <alignment vertical="center"/>
    </xf>
    <xf numFmtId="197" fontId="43" fillId="0" borderId="10" xfId="45" applyNumberFormat="1" applyFont="1" applyFill="1" applyBorder="1" applyAlignment="1">
      <alignment horizontal="center" vertical="center"/>
    </xf>
    <xf numFmtId="43" fontId="43" fillId="35" borderId="10" xfId="0" applyNumberFormat="1" applyFont="1" applyFill="1" applyBorder="1" applyAlignment="1">
      <alignment vertical="center"/>
    </xf>
    <xf numFmtId="170" fontId="23" fillId="35" borderId="10" xfId="45" applyFont="1" applyFill="1" applyBorder="1" applyAlignment="1">
      <alignment horizontal="center" vertical="center"/>
    </xf>
    <xf numFmtId="44" fontId="23" fillId="0" borderId="10" xfId="45" applyNumberFormat="1" applyFont="1" applyFill="1" applyBorder="1" applyAlignment="1">
      <alignment horizontal="center" vertical="center"/>
    </xf>
    <xf numFmtId="172" fontId="23" fillId="35" borderId="10" xfId="52" applyNumberFormat="1" applyFont="1" applyFill="1" applyBorder="1" applyAlignment="1">
      <alignment vertical="center"/>
    </xf>
    <xf numFmtId="172" fontId="23" fillId="0" borderId="10" xfId="52" applyNumberFormat="1" applyFont="1" applyFill="1" applyBorder="1" applyAlignment="1">
      <alignment horizontal="center" vertical="center"/>
    </xf>
    <xf numFmtId="43" fontId="23" fillId="35" borderId="10" xfId="52" applyFont="1" applyFill="1" applyBorder="1" applyAlignment="1">
      <alignment vertical="center"/>
    </xf>
    <xf numFmtId="0" fontId="43" fillId="0" borderId="15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3517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3517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23517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441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01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01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011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011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01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01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01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1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01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01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01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01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01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01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01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0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LOCAL"/>
      <sheetName val="DETALHAMENTO REVISA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 PERMISSÃO"/>
    </sheetNames>
    <sheetDataSet>
      <sheetData sheetId="0">
        <row r="39">
          <cell r="D39">
            <v>0</v>
          </cell>
          <cell r="E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N60" sqref="N60"/>
      <selection pane="topRight" activeCell="N60" sqref="N60"/>
      <selection pane="bottomLeft" activeCell="N60" sqref="N60"/>
      <selection pane="bottomRight" activeCell="B7" sqref="B7"/>
    </sheetView>
  </sheetViews>
  <sheetFormatPr defaultColWidth="9.00390625" defaultRowHeight="14.25"/>
  <cols>
    <col min="1" max="1" width="82.625" style="1" customWidth="1"/>
    <col min="2" max="2" width="18.50390625" style="1" customWidth="1"/>
    <col min="3" max="3" width="18.00390625" style="1" customWidth="1"/>
    <col min="4" max="4" width="17.625" style="1" customWidth="1"/>
    <col min="5" max="6" width="15.625" style="1" customWidth="1"/>
    <col min="7" max="7" width="17.625" style="1" customWidth="1"/>
    <col min="8" max="8" width="17.25390625" style="1" customWidth="1"/>
    <col min="9" max="9" width="15.625" style="1" customWidth="1"/>
    <col min="10" max="10" width="18.25390625" style="1" customWidth="1"/>
    <col min="11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25390625" style="1" bestFit="1" customWidth="1"/>
    <col min="18" max="18" width="13.75390625" style="1" bestFit="1" customWidth="1"/>
    <col min="19" max="16384" width="9.00390625" style="1" customWidth="1"/>
  </cols>
  <sheetData>
    <row r="1" spans="1:14" ht="2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1">
      <c r="A2" s="83" t="s">
        <v>134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3.25" customHeight="1">
      <c r="A3" s="5"/>
      <c r="C3" s="69" t="s">
        <v>98</v>
      </c>
      <c r="D3" s="72">
        <v>3</v>
      </c>
      <c r="E3" s="8"/>
      <c r="F3" s="81" t="s">
        <v>99</v>
      </c>
      <c r="G3" s="81"/>
      <c r="H3" s="72">
        <v>3.5</v>
      </c>
      <c r="I3" s="8"/>
      <c r="J3" s="8"/>
      <c r="K3" s="8"/>
      <c r="L3" s="8"/>
      <c r="M3" s="8"/>
      <c r="N3" s="5"/>
    </row>
    <row r="4" spans="1:14" ht="18.75" customHeight="1">
      <c r="A4" s="84" t="s">
        <v>3</v>
      </c>
      <c r="B4" s="84" t="s">
        <v>62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 t="s">
        <v>4</v>
      </c>
    </row>
    <row r="5" spans="1:14" ht="42" customHeight="1">
      <c r="A5" s="84"/>
      <c r="B5" s="4" t="s">
        <v>0</v>
      </c>
      <c r="C5" s="4" t="s">
        <v>1</v>
      </c>
      <c r="D5" s="4" t="s">
        <v>49</v>
      </c>
      <c r="E5" s="4" t="s">
        <v>60</v>
      </c>
      <c r="F5" s="4" t="s">
        <v>37</v>
      </c>
      <c r="G5" s="4" t="s">
        <v>39</v>
      </c>
      <c r="H5" s="4" t="s">
        <v>2</v>
      </c>
      <c r="I5" s="4" t="s">
        <v>63</v>
      </c>
      <c r="J5" s="4" t="s">
        <v>63</v>
      </c>
      <c r="K5" s="4" t="s">
        <v>63</v>
      </c>
      <c r="L5" s="4" t="s">
        <v>46</v>
      </c>
      <c r="M5" s="4" t="s">
        <v>50</v>
      </c>
      <c r="N5" s="84"/>
    </row>
    <row r="6" spans="1:14" ht="20.25" customHeight="1">
      <c r="A6" s="84"/>
      <c r="B6" s="3" t="s">
        <v>33</v>
      </c>
      <c r="C6" s="3" t="s">
        <v>34</v>
      </c>
      <c r="D6" s="3" t="s">
        <v>35</v>
      </c>
      <c r="E6" s="3" t="s">
        <v>36</v>
      </c>
      <c r="F6" s="3" t="s">
        <v>38</v>
      </c>
      <c r="G6" s="3" t="s">
        <v>40</v>
      </c>
      <c r="H6" s="3" t="s">
        <v>47</v>
      </c>
      <c r="I6" s="3" t="s">
        <v>41</v>
      </c>
      <c r="J6" s="3" t="s">
        <v>43</v>
      </c>
      <c r="K6" s="3" t="s">
        <v>42</v>
      </c>
      <c r="L6" s="3" t="s">
        <v>44</v>
      </c>
      <c r="M6" s="3" t="s">
        <v>45</v>
      </c>
      <c r="N6" s="84"/>
    </row>
    <row r="7" spans="1:16" ht="18.75" customHeight="1">
      <c r="A7" s="9" t="s">
        <v>5</v>
      </c>
      <c r="B7" s="10">
        <f>B8+B20+B24</f>
        <v>5409650</v>
      </c>
      <c r="C7" s="10">
        <f>C8+C20+C24</f>
        <v>3848481</v>
      </c>
      <c r="D7" s="10">
        <f>D8+D20+D24</f>
        <v>4103844</v>
      </c>
      <c r="E7" s="10">
        <f>E8+E20+E24</f>
        <v>878142</v>
      </c>
      <c r="F7" s="10">
        <f aca="true" t="shared" si="0" ref="F7:M7">F8+F20+F24</f>
        <v>3147264</v>
      </c>
      <c r="G7" s="10">
        <f t="shared" si="0"/>
        <v>5189104</v>
      </c>
      <c r="H7" s="10">
        <f t="shared" si="0"/>
        <v>4890208</v>
      </c>
      <c r="I7" s="10">
        <f t="shared" si="0"/>
        <v>4671641</v>
      </c>
      <c r="J7" s="10">
        <f t="shared" si="0"/>
        <v>3267987</v>
      </c>
      <c r="K7" s="10">
        <f t="shared" si="0"/>
        <v>4199734</v>
      </c>
      <c r="L7" s="10">
        <f t="shared" si="0"/>
        <v>1680376</v>
      </c>
      <c r="M7" s="10">
        <f t="shared" si="0"/>
        <v>974194</v>
      </c>
      <c r="N7" s="10">
        <f>+N8+N20+N24</f>
        <v>42260625</v>
      </c>
      <c r="P7" s="41"/>
    </row>
    <row r="8" spans="1:14" ht="18.75" customHeight="1">
      <c r="A8" s="11" t="s">
        <v>32</v>
      </c>
      <c r="B8" s="12">
        <f>+B9+B12+B16</f>
        <v>2982155</v>
      </c>
      <c r="C8" s="12">
        <f>+C9+C12+C16</f>
        <v>2228502</v>
      </c>
      <c r="D8" s="12">
        <f>+D9+D12+D16</f>
        <v>2533652</v>
      </c>
      <c r="E8" s="12">
        <f>+E9+E12+E16</f>
        <v>520659</v>
      </c>
      <c r="F8" s="12">
        <f aca="true" t="shared" si="1" ref="F8:M8">+F9+F12+F16</f>
        <v>1813367</v>
      </c>
      <c r="G8" s="12">
        <f t="shared" si="1"/>
        <v>3056961</v>
      </c>
      <c r="H8" s="12">
        <f t="shared" si="1"/>
        <v>2749333</v>
      </c>
      <c r="I8" s="12">
        <f t="shared" si="1"/>
        <v>2647258</v>
      </c>
      <c r="J8" s="12">
        <f t="shared" si="1"/>
        <v>1913497</v>
      </c>
      <c r="K8" s="12">
        <f t="shared" si="1"/>
        <v>2237771</v>
      </c>
      <c r="L8" s="12">
        <f t="shared" si="1"/>
        <v>998555</v>
      </c>
      <c r="M8" s="12">
        <f t="shared" si="1"/>
        <v>612559</v>
      </c>
      <c r="N8" s="12">
        <f>SUM(B8:M8)</f>
        <v>24294269</v>
      </c>
    </row>
    <row r="9" spans="1:14" ht="18.75" customHeight="1">
      <c r="A9" s="13" t="s">
        <v>6</v>
      </c>
      <c r="B9" s="14">
        <v>421314</v>
      </c>
      <c r="C9" s="14">
        <v>381655</v>
      </c>
      <c r="D9" s="14">
        <v>278376</v>
      </c>
      <c r="E9" s="14">
        <v>65903</v>
      </c>
      <c r="F9" s="14">
        <v>212926</v>
      </c>
      <c r="G9" s="14">
        <v>379733</v>
      </c>
      <c r="H9" s="14">
        <v>468354</v>
      </c>
      <c r="I9" s="14">
        <v>257448</v>
      </c>
      <c r="J9" s="14">
        <v>297283</v>
      </c>
      <c r="K9" s="14">
        <v>262505</v>
      </c>
      <c r="L9" s="14">
        <v>167489</v>
      </c>
      <c r="M9" s="14">
        <v>99307</v>
      </c>
      <c r="N9" s="12">
        <f aca="true" t="shared" si="2" ref="N9:N19">SUM(B9:M9)</f>
        <v>3292293</v>
      </c>
    </row>
    <row r="10" spans="1:14" ht="18.75" customHeight="1">
      <c r="A10" s="15" t="s">
        <v>7</v>
      </c>
      <c r="B10" s="14">
        <f>+B9-B11</f>
        <v>421314</v>
      </c>
      <c r="C10" s="14">
        <f>+C9-C11</f>
        <v>381655</v>
      </c>
      <c r="D10" s="14">
        <f>+D9-D11</f>
        <v>277478</v>
      </c>
      <c r="E10" s="14">
        <f>+E9-E11</f>
        <v>65903</v>
      </c>
      <c r="F10" s="14">
        <f aca="true" t="shared" si="3" ref="F10:M10">+F9-F11</f>
        <v>212926</v>
      </c>
      <c r="G10" s="14">
        <f t="shared" si="3"/>
        <v>379560</v>
      </c>
      <c r="H10" s="14">
        <f t="shared" si="3"/>
        <v>467944</v>
      </c>
      <c r="I10" s="14">
        <f t="shared" si="3"/>
        <v>257448</v>
      </c>
      <c r="J10" s="14">
        <f t="shared" si="3"/>
        <v>297283</v>
      </c>
      <c r="K10" s="14">
        <f t="shared" si="3"/>
        <v>262505</v>
      </c>
      <c r="L10" s="14">
        <f t="shared" si="3"/>
        <v>167489</v>
      </c>
      <c r="M10" s="14">
        <f t="shared" si="3"/>
        <v>99307</v>
      </c>
      <c r="N10" s="12">
        <f t="shared" si="2"/>
        <v>3290812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898</v>
      </c>
      <c r="E11" s="14">
        <v>0</v>
      </c>
      <c r="F11" s="14">
        <v>0</v>
      </c>
      <c r="G11" s="14">
        <v>173</v>
      </c>
      <c r="H11" s="14">
        <v>410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1481</v>
      </c>
    </row>
    <row r="12" spans="1:14" ht="18.75" customHeight="1">
      <c r="A12" s="16" t="s">
        <v>27</v>
      </c>
      <c r="B12" s="14">
        <f>B13+B14+B15</f>
        <v>2512150</v>
      </c>
      <c r="C12" s="14">
        <f>C13+C14+C15</f>
        <v>1809719</v>
      </c>
      <c r="D12" s="14">
        <f>D13+D14+D15</f>
        <v>2226145</v>
      </c>
      <c r="E12" s="14">
        <f>E13+E14+E15</f>
        <v>447629</v>
      </c>
      <c r="F12" s="14">
        <f aca="true" t="shared" si="4" ref="F12:M12">F13+F14+F15</f>
        <v>1572750</v>
      </c>
      <c r="G12" s="14">
        <f t="shared" si="4"/>
        <v>2624901</v>
      </c>
      <c r="H12" s="14">
        <f t="shared" si="4"/>
        <v>2238841</v>
      </c>
      <c r="I12" s="14">
        <f t="shared" si="4"/>
        <v>2352558</v>
      </c>
      <c r="J12" s="14">
        <f t="shared" si="4"/>
        <v>1587378</v>
      </c>
      <c r="K12" s="14">
        <f t="shared" si="4"/>
        <v>1938569</v>
      </c>
      <c r="L12" s="14">
        <f t="shared" si="4"/>
        <v>818006</v>
      </c>
      <c r="M12" s="14">
        <f t="shared" si="4"/>
        <v>506785</v>
      </c>
      <c r="N12" s="12">
        <f t="shared" si="2"/>
        <v>20635431</v>
      </c>
    </row>
    <row r="13" spans="1:14" ht="18.75" customHeight="1">
      <c r="A13" s="15" t="s">
        <v>9</v>
      </c>
      <c r="B13" s="14">
        <v>1239612</v>
      </c>
      <c r="C13" s="14">
        <v>922324</v>
      </c>
      <c r="D13" s="14">
        <v>1080102</v>
      </c>
      <c r="E13" s="14">
        <v>224226</v>
      </c>
      <c r="F13" s="14">
        <v>780332</v>
      </c>
      <c r="G13" s="14">
        <v>1328160</v>
      </c>
      <c r="H13" s="14">
        <v>1169879</v>
      </c>
      <c r="I13" s="14">
        <v>1208708</v>
      </c>
      <c r="J13" s="14">
        <v>788054</v>
      </c>
      <c r="K13" s="14">
        <v>963966</v>
      </c>
      <c r="L13" s="14">
        <v>402092</v>
      </c>
      <c r="M13" s="14">
        <v>241845</v>
      </c>
      <c r="N13" s="12">
        <f t="shared" si="2"/>
        <v>10349300</v>
      </c>
    </row>
    <row r="14" spans="1:14" ht="18.75" customHeight="1">
      <c r="A14" s="15" t="s">
        <v>10</v>
      </c>
      <c r="B14" s="14">
        <v>1203794</v>
      </c>
      <c r="C14" s="14">
        <v>833248</v>
      </c>
      <c r="D14" s="14">
        <v>1100025</v>
      </c>
      <c r="E14" s="14">
        <v>210360</v>
      </c>
      <c r="F14" s="14">
        <v>745327</v>
      </c>
      <c r="G14" s="14">
        <v>1221311</v>
      </c>
      <c r="H14" s="14">
        <v>1008631</v>
      </c>
      <c r="I14" s="14">
        <v>1087764</v>
      </c>
      <c r="J14" s="14">
        <v>755862</v>
      </c>
      <c r="K14" s="14">
        <v>925119</v>
      </c>
      <c r="L14" s="14">
        <v>397514</v>
      </c>
      <c r="M14" s="14">
        <v>254997</v>
      </c>
      <c r="N14" s="12">
        <f t="shared" si="2"/>
        <v>9743952</v>
      </c>
    </row>
    <row r="15" spans="1:14" ht="18.75" customHeight="1">
      <c r="A15" s="15" t="s">
        <v>11</v>
      </c>
      <c r="B15" s="14">
        <v>68744</v>
      </c>
      <c r="C15" s="14">
        <v>54147</v>
      </c>
      <c r="D15" s="14">
        <v>46018</v>
      </c>
      <c r="E15" s="14">
        <v>13043</v>
      </c>
      <c r="F15" s="14">
        <v>47091</v>
      </c>
      <c r="G15" s="14">
        <v>75430</v>
      </c>
      <c r="H15" s="14">
        <v>60331</v>
      </c>
      <c r="I15" s="14">
        <v>56086</v>
      </c>
      <c r="J15" s="14">
        <v>43462</v>
      </c>
      <c r="K15" s="14">
        <v>49484</v>
      </c>
      <c r="L15" s="14">
        <v>18400</v>
      </c>
      <c r="M15" s="14">
        <v>9943</v>
      </c>
      <c r="N15" s="12">
        <f t="shared" si="2"/>
        <v>542179</v>
      </c>
    </row>
    <row r="16" spans="1:14" ht="18.75" customHeight="1">
      <c r="A16" s="16" t="s">
        <v>31</v>
      </c>
      <c r="B16" s="14">
        <f>B17+B18+B19</f>
        <v>48691</v>
      </c>
      <c r="C16" s="14">
        <f>C17+C18+C19</f>
        <v>37128</v>
      </c>
      <c r="D16" s="14">
        <f>D17+D18+D19</f>
        <v>29131</v>
      </c>
      <c r="E16" s="14">
        <f>E17+E18+E19</f>
        <v>7127</v>
      </c>
      <c r="F16" s="14">
        <f aca="true" t="shared" si="5" ref="F16:M16">F17+F18+F19</f>
        <v>27691</v>
      </c>
      <c r="G16" s="14">
        <f t="shared" si="5"/>
        <v>52327</v>
      </c>
      <c r="H16" s="14">
        <f t="shared" si="5"/>
        <v>42138</v>
      </c>
      <c r="I16" s="14">
        <f t="shared" si="5"/>
        <v>37252</v>
      </c>
      <c r="J16" s="14">
        <f t="shared" si="5"/>
        <v>28836</v>
      </c>
      <c r="K16" s="14">
        <f t="shared" si="5"/>
        <v>36697</v>
      </c>
      <c r="L16" s="14">
        <f t="shared" si="5"/>
        <v>13060</v>
      </c>
      <c r="M16" s="14">
        <f t="shared" si="5"/>
        <v>6467</v>
      </c>
      <c r="N16" s="12">
        <f t="shared" si="2"/>
        <v>366545</v>
      </c>
    </row>
    <row r="17" spans="1:14" ht="18.75" customHeight="1">
      <c r="A17" s="15" t="s">
        <v>28</v>
      </c>
      <c r="B17" s="14">
        <v>43384</v>
      </c>
      <c r="C17" s="14">
        <v>33358</v>
      </c>
      <c r="D17" s="14">
        <v>26198</v>
      </c>
      <c r="E17" s="14">
        <v>6445</v>
      </c>
      <c r="F17" s="14">
        <v>25187</v>
      </c>
      <c r="G17" s="14">
        <v>47445</v>
      </c>
      <c r="H17" s="14">
        <v>38298</v>
      </c>
      <c r="I17" s="14">
        <v>34185</v>
      </c>
      <c r="J17" s="14">
        <v>26114</v>
      </c>
      <c r="K17" s="14">
        <v>33327</v>
      </c>
      <c r="L17" s="14">
        <v>11641</v>
      </c>
      <c r="M17" s="14">
        <v>5686</v>
      </c>
      <c r="N17" s="12">
        <f t="shared" si="2"/>
        <v>331268</v>
      </c>
    </row>
    <row r="18" spans="1:14" ht="18.75" customHeight="1">
      <c r="A18" s="15" t="s">
        <v>29</v>
      </c>
      <c r="B18" s="14">
        <v>4667</v>
      </c>
      <c r="C18" s="14">
        <v>3345</v>
      </c>
      <c r="D18" s="14">
        <v>2597</v>
      </c>
      <c r="E18" s="14">
        <v>607</v>
      </c>
      <c r="F18" s="14">
        <v>2024</v>
      </c>
      <c r="G18" s="14">
        <v>4272</v>
      </c>
      <c r="H18" s="14">
        <v>3362</v>
      </c>
      <c r="I18" s="14">
        <v>2691</v>
      </c>
      <c r="J18" s="14">
        <v>2363</v>
      </c>
      <c r="K18" s="14">
        <v>3081</v>
      </c>
      <c r="L18" s="14">
        <v>1271</v>
      </c>
      <c r="M18" s="14">
        <v>683</v>
      </c>
      <c r="N18" s="12">
        <f t="shared" si="2"/>
        <v>30963</v>
      </c>
    </row>
    <row r="19" spans="1:14" ht="18.75" customHeight="1">
      <c r="A19" s="15" t="s">
        <v>30</v>
      </c>
      <c r="B19" s="14">
        <v>640</v>
      </c>
      <c r="C19" s="14">
        <v>425</v>
      </c>
      <c r="D19" s="14">
        <v>336</v>
      </c>
      <c r="E19" s="14">
        <v>75</v>
      </c>
      <c r="F19" s="14">
        <v>480</v>
      </c>
      <c r="G19" s="14">
        <v>610</v>
      </c>
      <c r="H19" s="14">
        <v>478</v>
      </c>
      <c r="I19" s="14">
        <v>376</v>
      </c>
      <c r="J19" s="14">
        <v>359</v>
      </c>
      <c r="K19" s="14">
        <v>289</v>
      </c>
      <c r="L19" s="14">
        <v>148</v>
      </c>
      <c r="M19" s="14">
        <v>98</v>
      </c>
      <c r="N19" s="12">
        <f t="shared" si="2"/>
        <v>4314</v>
      </c>
    </row>
    <row r="20" spans="1:14" ht="18.75" customHeight="1">
      <c r="A20" s="17" t="s">
        <v>12</v>
      </c>
      <c r="B20" s="18">
        <f>B21+B22+B23</f>
        <v>1745217</v>
      </c>
      <c r="C20" s="18">
        <f>C21+C22+C23</f>
        <v>1070297</v>
      </c>
      <c r="D20" s="18">
        <f>D21+D22+D23</f>
        <v>1019010</v>
      </c>
      <c r="E20" s="18">
        <f>E21+E22+E23</f>
        <v>215088</v>
      </c>
      <c r="F20" s="18">
        <f aca="true" t="shared" si="6" ref="F20:M20">F21+F22+F23</f>
        <v>822890</v>
      </c>
      <c r="G20" s="18">
        <f t="shared" si="6"/>
        <v>1337547</v>
      </c>
      <c r="H20" s="18">
        <f t="shared" si="6"/>
        <v>1428673</v>
      </c>
      <c r="I20" s="18">
        <f t="shared" si="6"/>
        <v>1500467</v>
      </c>
      <c r="J20" s="18">
        <f t="shared" si="6"/>
        <v>936509</v>
      </c>
      <c r="K20" s="18">
        <f t="shared" si="6"/>
        <v>1535736</v>
      </c>
      <c r="L20" s="18">
        <f t="shared" si="6"/>
        <v>545053</v>
      </c>
      <c r="M20" s="18">
        <f t="shared" si="6"/>
        <v>299548</v>
      </c>
      <c r="N20" s="12">
        <f aca="true" t="shared" si="7" ref="N20:N26">SUM(B20:M20)</f>
        <v>12456035</v>
      </c>
    </row>
    <row r="21" spans="1:14" ht="18.75" customHeight="1">
      <c r="A21" s="13" t="s">
        <v>13</v>
      </c>
      <c r="B21" s="14">
        <v>951689</v>
      </c>
      <c r="C21" s="14">
        <v>627051</v>
      </c>
      <c r="D21" s="14">
        <v>576652</v>
      </c>
      <c r="E21" s="14">
        <v>125047</v>
      </c>
      <c r="F21" s="14">
        <v>475919</v>
      </c>
      <c r="G21" s="14">
        <v>794703</v>
      </c>
      <c r="H21" s="14">
        <v>847795</v>
      </c>
      <c r="I21" s="14">
        <v>865242</v>
      </c>
      <c r="J21" s="14">
        <v>529171</v>
      </c>
      <c r="K21" s="14">
        <v>838353</v>
      </c>
      <c r="L21" s="14">
        <v>298582</v>
      </c>
      <c r="M21" s="14">
        <v>160983</v>
      </c>
      <c r="N21" s="12">
        <f t="shared" si="7"/>
        <v>7091187</v>
      </c>
    </row>
    <row r="22" spans="1:14" ht="18.75" customHeight="1">
      <c r="A22" s="13" t="s">
        <v>14</v>
      </c>
      <c r="B22" s="14">
        <v>751655</v>
      </c>
      <c r="C22" s="14">
        <v>414524</v>
      </c>
      <c r="D22" s="14">
        <v>421075</v>
      </c>
      <c r="E22" s="14">
        <v>84283</v>
      </c>
      <c r="F22" s="14">
        <v>324642</v>
      </c>
      <c r="G22" s="14">
        <v>507885</v>
      </c>
      <c r="H22" s="14">
        <v>547844</v>
      </c>
      <c r="I22" s="14">
        <v>601864</v>
      </c>
      <c r="J22" s="14">
        <v>384609</v>
      </c>
      <c r="K22" s="14">
        <v>664533</v>
      </c>
      <c r="L22" s="14">
        <v>235698</v>
      </c>
      <c r="M22" s="14">
        <v>133282</v>
      </c>
      <c r="N22" s="12">
        <f t="shared" si="7"/>
        <v>5071894</v>
      </c>
    </row>
    <row r="23" spans="1:14" ht="18.75" customHeight="1">
      <c r="A23" s="13" t="s">
        <v>15</v>
      </c>
      <c r="B23" s="14">
        <v>41873</v>
      </c>
      <c r="C23" s="14">
        <v>28722</v>
      </c>
      <c r="D23" s="14">
        <v>21283</v>
      </c>
      <c r="E23" s="14">
        <v>5758</v>
      </c>
      <c r="F23" s="14">
        <v>22329</v>
      </c>
      <c r="G23" s="14">
        <v>34959</v>
      </c>
      <c r="H23" s="14">
        <v>33034</v>
      </c>
      <c r="I23" s="14">
        <v>33361</v>
      </c>
      <c r="J23" s="14">
        <v>22729</v>
      </c>
      <c r="K23" s="14">
        <v>32850</v>
      </c>
      <c r="L23" s="14">
        <v>10773</v>
      </c>
      <c r="M23" s="14">
        <v>5283</v>
      </c>
      <c r="N23" s="12">
        <f t="shared" si="7"/>
        <v>292954</v>
      </c>
    </row>
    <row r="24" spans="1:14" ht="18.75" customHeight="1">
      <c r="A24" s="17" t="s">
        <v>16</v>
      </c>
      <c r="B24" s="14">
        <f>B25+B26</f>
        <v>682278</v>
      </c>
      <c r="C24" s="14">
        <f>C25+C26</f>
        <v>549682</v>
      </c>
      <c r="D24" s="14">
        <f>D25+D26</f>
        <v>551182</v>
      </c>
      <c r="E24" s="14">
        <f>E25+E26</f>
        <v>142395</v>
      </c>
      <c r="F24" s="14">
        <f aca="true" t="shared" si="8" ref="F24:M24">F25+F26</f>
        <v>511007</v>
      </c>
      <c r="G24" s="14">
        <f t="shared" si="8"/>
        <v>794596</v>
      </c>
      <c r="H24" s="14">
        <f t="shared" si="8"/>
        <v>712202</v>
      </c>
      <c r="I24" s="14">
        <f t="shared" si="8"/>
        <v>523916</v>
      </c>
      <c r="J24" s="14">
        <f t="shared" si="8"/>
        <v>417981</v>
      </c>
      <c r="K24" s="14">
        <f t="shared" si="8"/>
        <v>426227</v>
      </c>
      <c r="L24" s="14">
        <f t="shared" si="8"/>
        <v>136768</v>
      </c>
      <c r="M24" s="14">
        <f t="shared" si="8"/>
        <v>62087</v>
      </c>
      <c r="N24" s="12">
        <f t="shared" si="7"/>
        <v>5510321</v>
      </c>
    </row>
    <row r="25" spans="1:14" ht="18.75" customHeight="1">
      <c r="A25" s="13" t="s">
        <v>17</v>
      </c>
      <c r="B25" s="14">
        <v>436659</v>
      </c>
      <c r="C25" s="14">
        <v>351797</v>
      </c>
      <c r="D25" s="14">
        <v>352755</v>
      </c>
      <c r="E25" s="14">
        <v>91131</v>
      </c>
      <c r="F25" s="14">
        <v>327046</v>
      </c>
      <c r="G25" s="14">
        <v>508541</v>
      </c>
      <c r="H25" s="14">
        <v>455809</v>
      </c>
      <c r="I25" s="14">
        <v>335307</v>
      </c>
      <c r="J25" s="14">
        <v>267506</v>
      </c>
      <c r="K25" s="14">
        <v>272783</v>
      </c>
      <c r="L25" s="14">
        <v>87531</v>
      </c>
      <c r="M25" s="14">
        <v>39735</v>
      </c>
      <c r="N25" s="12">
        <f t="shared" si="7"/>
        <v>3526600</v>
      </c>
    </row>
    <row r="26" spans="1:14" ht="18.75" customHeight="1">
      <c r="A26" s="13" t="s">
        <v>18</v>
      </c>
      <c r="B26" s="14">
        <v>245619</v>
      </c>
      <c r="C26" s="14">
        <v>197885</v>
      </c>
      <c r="D26" s="14">
        <v>198427</v>
      </c>
      <c r="E26" s="14">
        <v>51264</v>
      </c>
      <c r="F26" s="14">
        <v>183961</v>
      </c>
      <c r="G26" s="14">
        <v>286055</v>
      </c>
      <c r="H26" s="14">
        <v>256393</v>
      </c>
      <c r="I26" s="14">
        <v>188609</v>
      </c>
      <c r="J26" s="14">
        <v>150475</v>
      </c>
      <c r="K26" s="14">
        <v>153444</v>
      </c>
      <c r="L26" s="14">
        <v>49237</v>
      </c>
      <c r="M26" s="14">
        <v>22352</v>
      </c>
      <c r="N26" s="12">
        <f t="shared" si="7"/>
        <v>1983721</v>
      </c>
    </row>
    <row r="27" spans="1:14" ht="15" customHeight="1">
      <c r="A27" s="2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0"/>
    </row>
    <row r="28" spans="1:14" ht="18.75" customHeight="1">
      <c r="A28" s="2" t="s">
        <v>25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64</v>
      </c>
      <c r="B32" s="23">
        <f>(((+B$8+B$20)*B$29)+(B$24*B$30))/B$7</f>
        <v>1</v>
      </c>
      <c r="C32" s="23">
        <f aca="true" t="shared" si="9" ref="C32:M32">(((+C$8+C$20)*C$29)+(C$24*C$30))/C$7</f>
        <v>0.9957864884872759</v>
      </c>
      <c r="D32" s="23">
        <f t="shared" si="9"/>
        <v>1</v>
      </c>
      <c r="E32" s="23">
        <f t="shared" si="9"/>
        <v>0.991065266779177</v>
      </c>
      <c r="F32" s="23">
        <f t="shared" si="9"/>
        <v>0.9976619372254758</v>
      </c>
      <c r="G32" s="23">
        <f t="shared" si="9"/>
        <v>1</v>
      </c>
      <c r="H32" s="23">
        <f t="shared" si="9"/>
        <v>0.9959221251938567</v>
      </c>
      <c r="I32" s="23">
        <f t="shared" si="9"/>
        <v>0.9982953477803624</v>
      </c>
      <c r="J32" s="23">
        <f t="shared" si="9"/>
        <v>1</v>
      </c>
      <c r="K32" s="23">
        <f t="shared" si="9"/>
        <v>0.9992591299591831</v>
      </c>
      <c r="L32" s="23">
        <f t="shared" si="9"/>
        <v>0.9996174608539993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26</v>
      </c>
      <c r="B35" s="26">
        <f>B32*B34</f>
        <v>1.7408</v>
      </c>
      <c r="C35" s="26">
        <f>C32*C34</f>
        <v>1.674912873635598</v>
      </c>
      <c r="D35" s="26">
        <f>D32*D34</f>
        <v>1.5792</v>
      </c>
      <c r="E35" s="26">
        <f>E32*E34</f>
        <v>1.9391183009801376</v>
      </c>
      <c r="F35" s="26">
        <f aca="true" t="shared" si="10" ref="F35:M35">F32*F34</f>
        <v>1.813350337101025</v>
      </c>
      <c r="G35" s="26">
        <f t="shared" si="10"/>
        <v>1.4483</v>
      </c>
      <c r="H35" s="26">
        <f t="shared" si="10"/>
        <v>1.6761369367012608</v>
      </c>
      <c r="I35" s="26">
        <f t="shared" si="10"/>
        <v>1.639101131520577</v>
      </c>
      <c r="J35" s="26">
        <f t="shared" si="10"/>
        <v>1.8492</v>
      </c>
      <c r="K35" s="26">
        <f t="shared" si="10"/>
        <v>1.7665902158548399</v>
      </c>
      <c r="L35" s="26">
        <f t="shared" si="10"/>
        <v>2.098996744301228</v>
      </c>
      <c r="M35" s="26">
        <f t="shared" si="10"/>
        <v>2.089</v>
      </c>
      <c r="N35" s="27"/>
    </row>
    <row r="36" spans="1:14" ht="18.75" customHeight="1">
      <c r="A36" s="61" t="s">
        <v>136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8">
        <f>+G44/G7</f>
        <v>-4.026634995174504E-05</v>
      </c>
      <c r="H36" s="68">
        <f aca="true" t="shared" si="11" ref="H36:M36">+H44/H7</f>
        <v>-5.8103870692371374E-05</v>
      </c>
      <c r="I36" s="68">
        <f t="shared" si="11"/>
        <v>0</v>
      </c>
      <c r="J36" s="68">
        <f t="shared" si="11"/>
        <v>0</v>
      </c>
      <c r="K36" s="68">
        <f t="shared" si="11"/>
        <v>0</v>
      </c>
      <c r="L36" s="68">
        <f t="shared" si="11"/>
        <v>0</v>
      </c>
      <c r="M36" s="68">
        <f t="shared" si="11"/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119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256.8</v>
      </c>
      <c r="H38" s="63">
        <v>380.92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f>SUM(B38:M38)</f>
        <v>637.72</v>
      </c>
    </row>
    <row r="39" spans="1:14" ht="18.75" customHeight="1">
      <c r="A39" s="61" t="s">
        <v>143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22</v>
      </c>
      <c r="H39" s="70">
        <v>33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f>SUM(B39:M39)</f>
        <v>55</v>
      </c>
    </row>
    <row r="40" spans="1:14" ht="18.75" customHeight="1">
      <c r="A40" s="61" t="s">
        <v>66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28" t="s">
        <v>67</v>
      </c>
      <c r="B42" s="29">
        <f>B43+B44+B45</f>
        <v>9417118.719999999</v>
      </c>
      <c r="C42" s="29">
        <f aca="true" t="shared" si="12" ref="C42:N42">C43+C44+C45</f>
        <v>6445870.370842</v>
      </c>
      <c r="D42" s="29">
        <f t="shared" si="12"/>
        <v>6480790.4448</v>
      </c>
      <c r="E42" s="29">
        <f t="shared" si="12"/>
        <v>1702821.2230593</v>
      </c>
      <c r="F42" s="29">
        <f>F43+F44+F45</f>
        <v>5707092.23534592</v>
      </c>
      <c r="G42" s="29">
        <f>G43+G44+G45</f>
        <v>7515427.1769224</v>
      </c>
      <c r="H42" s="29">
        <f t="shared" si="12"/>
        <v>8196755.036938709</v>
      </c>
      <c r="I42" s="29">
        <f t="shared" si="12"/>
        <v>7657292.04915792</v>
      </c>
      <c r="J42" s="29">
        <f t="shared" si="12"/>
        <v>6043161.5604</v>
      </c>
      <c r="K42" s="29">
        <f t="shared" si="12"/>
        <v>7419208.9935929105</v>
      </c>
      <c r="L42" s="29">
        <f t="shared" si="12"/>
        <v>3527103.75320192</v>
      </c>
      <c r="M42" s="29">
        <f t="shared" si="12"/>
        <v>2035091.266</v>
      </c>
      <c r="N42" s="29">
        <f t="shared" si="12"/>
        <v>72147732.83026108</v>
      </c>
    </row>
    <row r="43" spans="1:16" ht="18.75" customHeight="1">
      <c r="A43" s="66" t="s">
        <v>68</v>
      </c>
      <c r="B43" s="63">
        <f aca="true" t="shared" si="13" ref="B43:H43">B35*B7</f>
        <v>9417118.719999999</v>
      </c>
      <c r="C43" s="63">
        <f t="shared" si="13"/>
        <v>6445870.370842</v>
      </c>
      <c r="D43" s="63">
        <f t="shared" si="13"/>
        <v>6480790.4448</v>
      </c>
      <c r="E43" s="63">
        <f t="shared" si="13"/>
        <v>1702821.2230593</v>
      </c>
      <c r="F43" s="63">
        <f t="shared" si="13"/>
        <v>5707092.23534592</v>
      </c>
      <c r="G43" s="63">
        <f t="shared" si="13"/>
        <v>7515379.3231999995</v>
      </c>
      <c r="H43" s="63">
        <f t="shared" si="13"/>
        <v>8196658.256952</v>
      </c>
      <c r="I43" s="63">
        <f>I35*I7</f>
        <v>7657292.04915792</v>
      </c>
      <c r="J43" s="63">
        <f>J35*J7</f>
        <v>6043161.5604</v>
      </c>
      <c r="K43" s="63">
        <f>K35*K7</f>
        <v>7419208.9935929105</v>
      </c>
      <c r="L43" s="63">
        <f>L35*L7</f>
        <v>3527103.75320192</v>
      </c>
      <c r="M43" s="63">
        <f>M35*M7</f>
        <v>2035091.266</v>
      </c>
      <c r="N43" s="65">
        <f>SUM(B43:M43)</f>
        <v>72147588.19655198</v>
      </c>
      <c r="P43" s="71"/>
    </row>
    <row r="44" spans="1:14" ht="18.75" customHeight="1">
      <c r="A44" s="66" t="s">
        <v>137</v>
      </c>
      <c r="B44" s="63">
        <v>0</v>
      </c>
      <c r="C44" s="63">
        <v>0</v>
      </c>
      <c r="D44" s="63">
        <v>0</v>
      </c>
      <c r="E44" s="63">
        <v>0</v>
      </c>
      <c r="F44" s="63">
        <v>0</v>
      </c>
      <c r="G44" s="63">
        <v>-208.9462776</v>
      </c>
      <c r="H44" s="63">
        <v>-284.1400132908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5">
        <f>SUM(B44:M44)</f>
        <v>-493.0862908908</v>
      </c>
    </row>
    <row r="45" spans="1:14" ht="18.75" customHeight="1">
      <c r="A45" s="66" t="s">
        <v>69</v>
      </c>
      <c r="B45" s="63">
        <f aca="true" t="shared" si="14" ref="B45:M45">B38</f>
        <v>0</v>
      </c>
      <c r="C45" s="63">
        <f t="shared" si="14"/>
        <v>0</v>
      </c>
      <c r="D45" s="63">
        <f t="shared" si="14"/>
        <v>0</v>
      </c>
      <c r="E45" s="63">
        <f t="shared" si="14"/>
        <v>0</v>
      </c>
      <c r="F45" s="63">
        <f t="shared" si="14"/>
        <v>0</v>
      </c>
      <c r="G45" s="63">
        <f t="shared" si="14"/>
        <v>256.8</v>
      </c>
      <c r="H45" s="63">
        <f t="shared" si="14"/>
        <v>380.92</v>
      </c>
      <c r="I45" s="63">
        <f t="shared" si="14"/>
        <v>0</v>
      </c>
      <c r="J45" s="63">
        <f t="shared" si="14"/>
        <v>0</v>
      </c>
      <c r="K45" s="63">
        <f t="shared" si="14"/>
        <v>0</v>
      </c>
      <c r="L45" s="63">
        <f t="shared" si="14"/>
        <v>0</v>
      </c>
      <c r="M45" s="63">
        <f t="shared" si="14"/>
        <v>0</v>
      </c>
      <c r="N45" s="65">
        <f>SUM(B45:M45)</f>
        <v>637.72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7"/>
    </row>
    <row r="47" spans="1:16" ht="18.75" customHeight="1">
      <c r="A47" s="2" t="s">
        <v>70</v>
      </c>
      <c r="B47" s="30">
        <f aca="true" t="shared" si="15" ref="B47:N47">+B48+B51+B58</f>
        <v>-1431578.47</v>
      </c>
      <c r="C47" s="30">
        <f t="shared" si="15"/>
        <v>-1306784.47</v>
      </c>
      <c r="D47" s="30">
        <f t="shared" si="15"/>
        <v>-907857.77</v>
      </c>
      <c r="E47" s="30">
        <f t="shared" si="15"/>
        <v>-182895.85</v>
      </c>
      <c r="F47" s="30">
        <f t="shared" si="15"/>
        <v>-756721.78</v>
      </c>
      <c r="G47" s="30">
        <f t="shared" si="15"/>
        <v>-973505.6</v>
      </c>
      <c r="H47" s="30">
        <f t="shared" si="15"/>
        <v>-1590966</v>
      </c>
      <c r="I47" s="30">
        <f t="shared" si="15"/>
        <v>-891033.79</v>
      </c>
      <c r="J47" s="30">
        <f t="shared" si="15"/>
        <v>-1014449.36</v>
      </c>
      <c r="K47" s="30">
        <f t="shared" si="15"/>
        <v>-998585.0900000001</v>
      </c>
      <c r="L47" s="30">
        <f t="shared" si="15"/>
        <v>-571997.6</v>
      </c>
      <c r="M47" s="30">
        <f t="shared" si="15"/>
        <v>-343508.5</v>
      </c>
      <c r="N47" s="30">
        <f t="shared" si="15"/>
        <v>-10969884.28</v>
      </c>
      <c r="P47" s="48"/>
    </row>
    <row r="48" spans="1:18" ht="18.75" customHeight="1">
      <c r="A48" s="17" t="s">
        <v>71</v>
      </c>
      <c r="B48" s="31">
        <f>B49+B50</f>
        <v>-1412718</v>
      </c>
      <c r="C48" s="31">
        <f>C49+C50</f>
        <v>-1282829.5</v>
      </c>
      <c r="D48" s="31">
        <f>D49+D50</f>
        <v>-928386.5</v>
      </c>
      <c r="E48" s="31">
        <f>E49+E50</f>
        <v>-221273</v>
      </c>
      <c r="F48" s="31">
        <f aca="true" t="shared" si="16" ref="F48:M48">F49+F50</f>
        <v>-714648.5</v>
      </c>
      <c r="G48" s="31">
        <f t="shared" si="16"/>
        <v>-1275756</v>
      </c>
      <c r="H48" s="31">
        <f t="shared" si="16"/>
        <v>-1573446</v>
      </c>
      <c r="I48" s="31">
        <f t="shared" si="16"/>
        <v>-859849.5</v>
      </c>
      <c r="J48" s="31">
        <f t="shared" si="16"/>
        <v>-995486.5</v>
      </c>
      <c r="K48" s="31">
        <f t="shared" si="16"/>
        <v>-878336.5</v>
      </c>
      <c r="L48" s="31">
        <f t="shared" si="16"/>
        <v>-563531</v>
      </c>
      <c r="M48" s="31">
        <f t="shared" si="16"/>
        <v>-334496.5</v>
      </c>
      <c r="N48" s="30">
        <f aca="true" t="shared" si="17" ref="N48:N58">SUM(B48:M48)</f>
        <v>-11040757.5</v>
      </c>
      <c r="P48" s="48"/>
      <c r="Q48" s="71"/>
      <c r="R48" s="71"/>
    </row>
    <row r="49" spans="1:16" ht="18.75" customHeight="1">
      <c r="A49" s="13" t="s">
        <v>72</v>
      </c>
      <c r="B49" s="20">
        <v>-1412718</v>
      </c>
      <c r="C49" s="20">
        <v>-1282829.5</v>
      </c>
      <c r="D49" s="20">
        <v>-931080.5</v>
      </c>
      <c r="E49" s="20">
        <v>-221273</v>
      </c>
      <c r="F49" s="20">
        <v>-714648.5</v>
      </c>
      <c r="G49" s="20">
        <v>-1276275</v>
      </c>
      <c r="H49" s="20">
        <v>-1574676</v>
      </c>
      <c r="I49" s="20">
        <v>-859849.5</v>
      </c>
      <c r="J49" s="20">
        <v>-995486.5</v>
      </c>
      <c r="K49" s="20">
        <v>-878336.5</v>
      </c>
      <c r="L49" s="20">
        <v>-563531</v>
      </c>
      <c r="M49" s="20">
        <v>-334496.5</v>
      </c>
      <c r="N49" s="55">
        <f t="shared" si="17"/>
        <v>-11045200.5</v>
      </c>
      <c r="P49" s="48"/>
    </row>
    <row r="50" spans="1:16" ht="18.75" customHeight="1">
      <c r="A50" s="13" t="s">
        <v>73</v>
      </c>
      <c r="B50" s="20">
        <v>0</v>
      </c>
      <c r="C50" s="20">
        <v>0</v>
      </c>
      <c r="D50" s="20">
        <v>2694</v>
      </c>
      <c r="E50" s="20">
        <v>0</v>
      </c>
      <c r="F50" s="20">
        <v>0</v>
      </c>
      <c r="G50" s="20">
        <v>519</v>
      </c>
      <c r="H50" s="20">
        <v>1230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55">
        <f>SUM(B50:M50)</f>
        <v>4443</v>
      </c>
      <c r="P50" s="48"/>
    </row>
    <row r="51" spans="1:16" ht="18.75" customHeight="1">
      <c r="A51" s="17" t="s">
        <v>74</v>
      </c>
      <c r="B51" s="31">
        <f>SUM(B52:B57)</f>
        <v>-34802.659999999996</v>
      </c>
      <c r="C51" s="31">
        <f aca="true" t="shared" si="18" ref="C51:M51">SUM(C52:C57)</f>
        <v>-23954.97</v>
      </c>
      <c r="D51" s="31">
        <f t="shared" si="18"/>
        <v>-25584.86</v>
      </c>
      <c r="E51" s="31">
        <f t="shared" si="18"/>
        <v>-12920</v>
      </c>
      <c r="F51" s="31">
        <f t="shared" si="18"/>
        <v>-42073.28</v>
      </c>
      <c r="G51" s="31">
        <f t="shared" si="18"/>
        <v>-12686</v>
      </c>
      <c r="H51" s="31">
        <f t="shared" si="18"/>
        <v>-17520</v>
      </c>
      <c r="I51" s="31">
        <f t="shared" si="18"/>
        <v>-31184.29</v>
      </c>
      <c r="J51" s="31">
        <f t="shared" si="18"/>
        <v>-18962.86</v>
      </c>
      <c r="K51" s="31">
        <f t="shared" si="18"/>
        <v>-42234.15</v>
      </c>
      <c r="L51" s="31">
        <f t="shared" si="18"/>
        <v>-8466.6</v>
      </c>
      <c r="M51" s="31">
        <f t="shared" si="18"/>
        <v>-9012</v>
      </c>
      <c r="N51" s="31">
        <f>SUM(N52:N57)</f>
        <v>-279401.67000000004</v>
      </c>
      <c r="P51" s="48"/>
    </row>
    <row r="52" spans="1:14" ht="18.75" customHeight="1">
      <c r="A52" s="13" t="s">
        <v>75</v>
      </c>
      <c r="B52" s="20">
        <v>-19229.76</v>
      </c>
      <c r="C52" s="27">
        <v>-8213.57</v>
      </c>
      <c r="D52" s="27">
        <v>-18084.86</v>
      </c>
      <c r="E52" s="27">
        <v>-3420</v>
      </c>
      <c r="F52" s="27">
        <v>-32551.28</v>
      </c>
      <c r="G52" s="27">
        <v>-9990</v>
      </c>
      <c r="H52" s="27">
        <v>-2520</v>
      </c>
      <c r="I52" s="27">
        <v>-29836.29</v>
      </c>
      <c r="J52" s="27">
        <v>-9462.86</v>
      </c>
      <c r="K52" s="27">
        <v>-40212.15</v>
      </c>
      <c r="L52" s="27">
        <v>-360</v>
      </c>
      <c r="M52" s="27">
        <v>-1175</v>
      </c>
      <c r="N52" s="27">
        <f t="shared" si="17"/>
        <v>-175055.77</v>
      </c>
    </row>
    <row r="53" spans="1:14" ht="18.75" customHeight="1">
      <c r="A53" s="13" t="s">
        <v>76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7"/>
        <v>0</v>
      </c>
    </row>
    <row r="54" spans="1:14" ht="18.75" customHeight="1">
      <c r="A54" s="13" t="s">
        <v>77</v>
      </c>
      <c r="B54" s="27">
        <v>-15000</v>
      </c>
      <c r="C54" s="27">
        <v>-15000</v>
      </c>
      <c r="D54" s="27">
        <v>-7500</v>
      </c>
      <c r="E54" s="27">
        <v>-9500</v>
      </c>
      <c r="F54" s="27">
        <v>-7500</v>
      </c>
      <c r="G54" s="27">
        <v>0</v>
      </c>
      <c r="H54" s="27">
        <v>-15000</v>
      </c>
      <c r="I54" s="27">
        <v>0</v>
      </c>
      <c r="J54" s="27">
        <v>-9500</v>
      </c>
      <c r="K54" s="27">
        <v>0</v>
      </c>
      <c r="L54" s="27">
        <v>-7500</v>
      </c>
      <c r="M54" s="27">
        <v>-7500</v>
      </c>
      <c r="N54" s="27">
        <f t="shared" si="17"/>
        <v>-94000</v>
      </c>
    </row>
    <row r="55" spans="1:14" ht="18.75" customHeight="1">
      <c r="A55" s="13" t="s">
        <v>78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7"/>
        <v>0</v>
      </c>
    </row>
    <row r="56" spans="1:14" ht="18.75" customHeight="1">
      <c r="A56" s="13" t="s">
        <v>79</v>
      </c>
      <c r="B56" s="27">
        <v>-572.9</v>
      </c>
      <c r="C56" s="27">
        <v>-741.4</v>
      </c>
      <c r="D56" s="27">
        <v>0</v>
      </c>
      <c r="E56" s="27">
        <v>0</v>
      </c>
      <c r="F56" s="27">
        <v>-2022</v>
      </c>
      <c r="G56" s="27">
        <v>-2696</v>
      </c>
      <c r="H56" s="27">
        <v>0</v>
      </c>
      <c r="I56" s="27">
        <v>-1348</v>
      </c>
      <c r="J56" s="27">
        <v>0</v>
      </c>
      <c r="K56" s="27">
        <v>-2022</v>
      </c>
      <c r="L56" s="27">
        <v>-606.6</v>
      </c>
      <c r="M56" s="27">
        <v>-337</v>
      </c>
      <c r="N56" s="27">
        <f t="shared" si="17"/>
        <v>-10345.9</v>
      </c>
    </row>
    <row r="57" spans="1:14" ht="18.75" customHeight="1">
      <c r="A57" s="16" t="s">
        <v>80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7"/>
        <v>0</v>
      </c>
    </row>
    <row r="58" spans="1:14" ht="18.75" customHeight="1">
      <c r="A58" s="17" t="s">
        <v>138</v>
      </c>
      <c r="B58" s="32">
        <v>15942.19</v>
      </c>
      <c r="C58" s="32">
        <v>0</v>
      </c>
      <c r="D58" s="32">
        <v>46113.59</v>
      </c>
      <c r="E58" s="32">
        <v>51297.15</v>
      </c>
      <c r="F58" s="32">
        <v>0</v>
      </c>
      <c r="G58" s="32">
        <v>314936.4</v>
      </c>
      <c r="H58" s="32">
        <v>0</v>
      </c>
      <c r="I58" s="32">
        <v>0</v>
      </c>
      <c r="J58" s="32">
        <v>0</v>
      </c>
      <c r="K58" s="32">
        <v>-78014.44</v>
      </c>
      <c r="L58" s="32">
        <v>0</v>
      </c>
      <c r="M58" s="32">
        <v>0</v>
      </c>
      <c r="N58" s="27">
        <f t="shared" si="17"/>
        <v>350274.89</v>
      </c>
    </row>
    <row r="59" spans="1:14" ht="15" customHeight="1">
      <c r="A59" s="3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81</v>
      </c>
      <c r="B60" s="34">
        <f aca="true" t="shared" si="19" ref="B60:M60">+B42+B47</f>
        <v>7985540.249999999</v>
      </c>
      <c r="C60" s="34">
        <f t="shared" si="19"/>
        <v>5139085.900842</v>
      </c>
      <c r="D60" s="34">
        <f t="shared" si="19"/>
        <v>5572932.674799999</v>
      </c>
      <c r="E60" s="34">
        <f t="shared" si="19"/>
        <v>1519925.3730593</v>
      </c>
      <c r="F60" s="34">
        <f t="shared" si="19"/>
        <v>4950370.455345919</v>
      </c>
      <c r="G60" s="34">
        <f t="shared" si="19"/>
        <v>6541921.5769224</v>
      </c>
      <c r="H60" s="34">
        <f t="shared" si="19"/>
        <v>6605789.036938709</v>
      </c>
      <c r="I60" s="34">
        <f t="shared" si="19"/>
        <v>6766258.25915792</v>
      </c>
      <c r="J60" s="34">
        <f t="shared" si="19"/>
        <v>5028712.2003999995</v>
      </c>
      <c r="K60" s="34">
        <f t="shared" si="19"/>
        <v>6420623.903592911</v>
      </c>
      <c r="L60" s="34">
        <f t="shared" si="19"/>
        <v>2955106.15320192</v>
      </c>
      <c r="M60" s="34">
        <f t="shared" si="19"/>
        <v>1691582.766</v>
      </c>
      <c r="N60" s="34">
        <f>SUM(B60:M60)</f>
        <v>61177848.55026108</v>
      </c>
      <c r="P60" s="48"/>
    </row>
    <row r="61" spans="1:16" ht="15" customHeight="1">
      <c r="A61" s="40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7"/>
      <c r="P61" s="39"/>
    </row>
    <row r="62" spans="1:16" ht="15" customHeight="1">
      <c r="A62" s="3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P62" s="39"/>
    </row>
    <row r="63" spans="1:16" ht="18.75" customHeight="1">
      <c r="A63" s="2" t="s">
        <v>82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34">
        <f>SUM(N64:N77)</f>
        <v>61177848.529999994</v>
      </c>
      <c r="P63" s="48"/>
    </row>
    <row r="64" spans="1:14" ht="18.75" customHeight="1">
      <c r="A64" s="17" t="s">
        <v>22</v>
      </c>
      <c r="B64" s="43">
        <v>1520630.38</v>
      </c>
      <c r="C64" s="43">
        <v>1394682.3599999999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34">
        <f>SUM(B64:M64)</f>
        <v>2915312.7399999998</v>
      </c>
    </row>
    <row r="65" spans="1:14" ht="18.75" customHeight="1">
      <c r="A65" s="17" t="s">
        <v>24</v>
      </c>
      <c r="B65" s="43">
        <v>5236311.03</v>
      </c>
      <c r="C65" s="43">
        <v>3069559.14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34">
        <f aca="true" t="shared" si="20" ref="N65:N76">SUM(B65:M65)</f>
        <v>8305870.17</v>
      </c>
    </row>
    <row r="66" spans="1:14" ht="18.75" customHeight="1">
      <c r="A66" s="17" t="s">
        <v>48</v>
      </c>
      <c r="B66" s="42">
        <v>0</v>
      </c>
      <c r="C66" s="42">
        <v>0</v>
      </c>
      <c r="D66" s="31">
        <v>5572932.67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31">
        <f t="shared" si="20"/>
        <v>5572932.67</v>
      </c>
    </row>
    <row r="67" spans="1:14" ht="18.75" customHeight="1">
      <c r="A67" s="17" t="s">
        <v>51</v>
      </c>
      <c r="B67" s="42">
        <v>0</v>
      </c>
      <c r="C67" s="42">
        <v>0</v>
      </c>
      <c r="D67" s="42">
        <v>0</v>
      </c>
      <c r="E67" s="31">
        <v>1449658.44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34">
        <f t="shared" si="20"/>
        <v>1449658.44</v>
      </c>
    </row>
    <row r="68" spans="1:14" ht="18.75" customHeight="1">
      <c r="A68" s="17" t="s">
        <v>52</v>
      </c>
      <c r="B68" s="42">
        <v>0</v>
      </c>
      <c r="C68" s="42">
        <v>0</v>
      </c>
      <c r="D68" s="42">
        <v>0</v>
      </c>
      <c r="E68" s="42">
        <v>0</v>
      </c>
      <c r="F68" s="31">
        <v>3661499.5500000003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31">
        <f t="shared" si="20"/>
        <v>3661499.5500000003</v>
      </c>
    </row>
    <row r="69" spans="1:14" ht="18.75" customHeight="1">
      <c r="A69" s="17" t="s">
        <v>53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3">
        <v>5387170.26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34">
        <f t="shared" si="20"/>
        <v>5387170.26</v>
      </c>
    </row>
    <row r="70" spans="1:14" ht="18.75" customHeight="1">
      <c r="A70" s="17" t="s">
        <v>55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3">
        <v>4613426.1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34">
        <f t="shared" si="20"/>
        <v>4613426.1</v>
      </c>
    </row>
    <row r="71" spans="1:14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3">
        <v>1445912.0299999998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34">
        <f t="shared" si="20"/>
        <v>1445912.0299999998</v>
      </c>
    </row>
    <row r="72" spans="1:14" ht="18.75" customHeight="1">
      <c r="A72" s="17" t="s">
        <v>56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31">
        <v>4760358.659999999</v>
      </c>
      <c r="J72" s="42">
        <v>0</v>
      </c>
      <c r="K72" s="42">
        <v>0</v>
      </c>
      <c r="L72" s="42">
        <v>0</v>
      </c>
      <c r="M72" s="42">
        <v>0</v>
      </c>
      <c r="N72" s="31">
        <f t="shared" si="20"/>
        <v>4760358.659999999</v>
      </c>
    </row>
    <row r="73" spans="1:14" ht="18.75" customHeight="1">
      <c r="A73" s="17" t="s">
        <v>57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31">
        <v>4056242.47</v>
      </c>
      <c r="K73" s="42">
        <v>0</v>
      </c>
      <c r="L73" s="42">
        <v>0</v>
      </c>
      <c r="M73" s="42">
        <v>0</v>
      </c>
      <c r="N73" s="34">
        <f t="shared" si="20"/>
        <v>4056242.47</v>
      </c>
    </row>
    <row r="74" spans="1:14" ht="18.75" customHeight="1">
      <c r="A74" s="17" t="s">
        <v>23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31">
        <v>0</v>
      </c>
      <c r="K74" s="31">
        <v>4796958.34</v>
      </c>
      <c r="L74" s="42">
        <v>0</v>
      </c>
      <c r="M74" s="42">
        <v>0</v>
      </c>
      <c r="N74" s="31">
        <f t="shared" si="20"/>
        <v>4796958.34</v>
      </c>
    </row>
    <row r="75" spans="1:14" ht="18.75" customHeight="1">
      <c r="A75" s="17" t="s">
        <v>58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3">
        <v>0</v>
      </c>
      <c r="K75" s="43">
        <v>0</v>
      </c>
      <c r="L75" s="31">
        <v>2348703.4699999997</v>
      </c>
      <c r="M75" s="42">
        <v>0</v>
      </c>
      <c r="N75" s="34">
        <f t="shared" si="20"/>
        <v>2348703.4699999997</v>
      </c>
    </row>
    <row r="76" spans="1:14" ht="18.75" customHeight="1">
      <c r="A76" s="17" t="s">
        <v>59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31">
        <v>1691582.7699999998</v>
      </c>
      <c r="N76" s="31">
        <f t="shared" si="20"/>
        <v>1691582.7699999998</v>
      </c>
    </row>
    <row r="77" spans="1:14" ht="18.75" customHeight="1">
      <c r="A77" s="40" t="s">
        <v>83</v>
      </c>
      <c r="B77" s="38">
        <v>1228598.8300000003</v>
      </c>
      <c r="C77" s="38">
        <v>674844.3900000002</v>
      </c>
      <c r="D77" s="42">
        <v>0</v>
      </c>
      <c r="E77" s="38">
        <v>70266.94</v>
      </c>
      <c r="F77" s="38">
        <v>1288870.9099999997</v>
      </c>
      <c r="G77" s="38">
        <v>1154751.33</v>
      </c>
      <c r="H77" s="38">
        <v>546450.89</v>
      </c>
      <c r="I77" s="38">
        <v>2005899.5899999999</v>
      </c>
      <c r="J77" s="38">
        <v>972469.7200000001</v>
      </c>
      <c r="K77" s="38">
        <v>1623665.5800000003</v>
      </c>
      <c r="L77" s="38">
        <v>606402.6799999999</v>
      </c>
      <c r="M77" s="42">
        <v>0</v>
      </c>
      <c r="N77" s="38">
        <f>SUM(B77:M77)</f>
        <v>10172220.86</v>
      </c>
    </row>
    <row r="78" spans="1:14" ht="17.25" customHeight="1">
      <c r="A78" s="86"/>
      <c r="B78" s="87">
        <v>0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/>
      <c r="K78" s="87"/>
      <c r="L78" s="87">
        <v>0</v>
      </c>
      <c r="M78" s="87">
        <v>0</v>
      </c>
      <c r="N78" s="87"/>
    </row>
    <row r="79" spans="1:14" ht="15" customHeight="1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6"/>
    </row>
    <row r="80" spans="1:14" ht="18.75" customHeight="1">
      <c r="A80" s="2" t="s">
        <v>139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34"/>
    </row>
    <row r="81" spans="1:14" ht="18.75" customHeight="1">
      <c r="A81" s="17" t="s">
        <v>84</v>
      </c>
      <c r="B81" s="53">
        <v>1.9520884470038706</v>
      </c>
      <c r="C81" s="53">
        <v>1.91618675185358</v>
      </c>
      <c r="D81" s="53">
        <v>0</v>
      </c>
      <c r="E81" s="53">
        <v>0</v>
      </c>
      <c r="F81" s="42">
        <v>0</v>
      </c>
      <c r="G81" s="42">
        <v>0</v>
      </c>
      <c r="H81" s="53">
        <v>0</v>
      </c>
      <c r="I81" s="53">
        <v>0</v>
      </c>
      <c r="J81" s="53">
        <v>0</v>
      </c>
      <c r="K81" s="42">
        <v>0</v>
      </c>
      <c r="L81" s="53">
        <v>0</v>
      </c>
      <c r="M81" s="53">
        <v>0</v>
      </c>
      <c r="N81" s="34"/>
    </row>
    <row r="82" spans="1:14" ht="18.75" customHeight="1">
      <c r="A82" s="17" t="s">
        <v>85</v>
      </c>
      <c r="B82" s="53">
        <v>1.6940000013547987</v>
      </c>
      <c r="C82" s="53">
        <v>1.5878834441834704</v>
      </c>
      <c r="D82" s="53">
        <v>0</v>
      </c>
      <c r="E82" s="53">
        <v>0</v>
      </c>
      <c r="F82" s="42">
        <v>0</v>
      </c>
      <c r="G82" s="42">
        <v>0</v>
      </c>
      <c r="H82" s="53">
        <v>0</v>
      </c>
      <c r="I82" s="53">
        <v>0</v>
      </c>
      <c r="J82" s="53">
        <v>0</v>
      </c>
      <c r="K82" s="42">
        <v>0</v>
      </c>
      <c r="L82" s="53">
        <v>0</v>
      </c>
      <c r="M82" s="53">
        <v>0</v>
      </c>
      <c r="N82" s="34"/>
    </row>
    <row r="83" spans="1:14" ht="18.75" customHeight="1">
      <c r="A83" s="17" t="s">
        <v>86</v>
      </c>
      <c r="B83" s="53">
        <v>0</v>
      </c>
      <c r="C83" s="53">
        <v>0</v>
      </c>
      <c r="D83" s="24">
        <v>1.5792</v>
      </c>
      <c r="E83" s="53">
        <v>0</v>
      </c>
      <c r="F83" s="42">
        <v>0</v>
      </c>
      <c r="G83" s="42">
        <v>0</v>
      </c>
      <c r="H83" s="53">
        <v>0</v>
      </c>
      <c r="I83" s="53">
        <v>0</v>
      </c>
      <c r="J83" s="53">
        <v>0</v>
      </c>
      <c r="K83" s="42">
        <v>0</v>
      </c>
      <c r="L83" s="53">
        <v>0</v>
      </c>
      <c r="M83" s="53">
        <v>0</v>
      </c>
      <c r="N83" s="31"/>
    </row>
    <row r="84" spans="1:14" ht="18.75" customHeight="1">
      <c r="A84" s="17" t="s">
        <v>87</v>
      </c>
      <c r="B84" s="53">
        <v>0</v>
      </c>
      <c r="C84" s="53">
        <v>0</v>
      </c>
      <c r="D84" s="53">
        <v>0</v>
      </c>
      <c r="E84" s="53">
        <v>1.9391183009801378</v>
      </c>
      <c r="F84" s="42">
        <v>0</v>
      </c>
      <c r="G84" s="42">
        <v>0</v>
      </c>
      <c r="H84" s="53">
        <v>0</v>
      </c>
      <c r="I84" s="53">
        <v>0</v>
      </c>
      <c r="J84" s="53">
        <v>0</v>
      </c>
      <c r="K84" s="42">
        <v>0</v>
      </c>
      <c r="L84" s="53">
        <v>0</v>
      </c>
      <c r="M84" s="53">
        <v>0</v>
      </c>
      <c r="N84" s="34"/>
    </row>
    <row r="85" spans="1:14" ht="18.75" customHeight="1">
      <c r="A85" s="17" t="s">
        <v>88</v>
      </c>
      <c r="B85" s="53">
        <v>0</v>
      </c>
      <c r="C85" s="53">
        <v>0</v>
      </c>
      <c r="D85" s="53">
        <v>0</v>
      </c>
      <c r="E85" s="53">
        <v>0</v>
      </c>
      <c r="F85" s="53">
        <v>1.8133503371010247</v>
      </c>
      <c r="G85" s="42">
        <v>0</v>
      </c>
      <c r="H85" s="53">
        <v>0</v>
      </c>
      <c r="I85" s="53">
        <v>0</v>
      </c>
      <c r="J85" s="53">
        <v>0</v>
      </c>
      <c r="K85" s="42">
        <v>0</v>
      </c>
      <c r="L85" s="53">
        <v>0</v>
      </c>
      <c r="M85" s="53">
        <v>0</v>
      </c>
      <c r="N85" s="31"/>
    </row>
    <row r="86" spans="1:14" ht="18.75" customHeight="1">
      <c r="A86" s="17" t="s">
        <v>89</v>
      </c>
      <c r="B86" s="53">
        <v>0</v>
      </c>
      <c r="C86" s="53">
        <v>0</v>
      </c>
      <c r="D86" s="53">
        <v>0</v>
      </c>
      <c r="E86" s="53">
        <v>0</v>
      </c>
      <c r="F86" s="42">
        <v>0</v>
      </c>
      <c r="G86" s="53">
        <v>1.4483092219624814</v>
      </c>
      <c r="H86" s="53">
        <v>0</v>
      </c>
      <c r="I86" s="53">
        <v>0</v>
      </c>
      <c r="J86" s="53">
        <v>0</v>
      </c>
      <c r="K86" s="42">
        <v>0</v>
      </c>
      <c r="L86" s="53">
        <v>0</v>
      </c>
      <c r="M86" s="53">
        <v>0</v>
      </c>
      <c r="N86" s="34"/>
    </row>
    <row r="87" spans="1:14" ht="18.75" customHeight="1">
      <c r="A87" s="17" t="s">
        <v>90</v>
      </c>
      <c r="B87" s="53">
        <v>0</v>
      </c>
      <c r="C87" s="53">
        <v>0</v>
      </c>
      <c r="D87" s="53">
        <v>0</v>
      </c>
      <c r="E87" s="53">
        <v>0</v>
      </c>
      <c r="F87" s="42">
        <v>0</v>
      </c>
      <c r="G87" s="42">
        <v>0</v>
      </c>
      <c r="H87" s="53">
        <v>1.6972219316916746</v>
      </c>
      <c r="I87" s="53">
        <v>0</v>
      </c>
      <c r="J87" s="53">
        <v>0</v>
      </c>
      <c r="K87" s="42">
        <v>0</v>
      </c>
      <c r="L87" s="53">
        <v>0</v>
      </c>
      <c r="M87" s="53">
        <v>0</v>
      </c>
      <c r="N87" s="34"/>
    </row>
    <row r="88" spans="1:14" ht="18.75" customHeight="1">
      <c r="A88" s="17" t="s">
        <v>91</v>
      </c>
      <c r="B88" s="53">
        <v>0</v>
      </c>
      <c r="C88" s="53">
        <v>0</v>
      </c>
      <c r="D88" s="53">
        <v>0</v>
      </c>
      <c r="E88" s="53">
        <v>0</v>
      </c>
      <c r="F88" s="42">
        <v>0</v>
      </c>
      <c r="G88" s="42">
        <v>0</v>
      </c>
      <c r="H88" s="53">
        <v>1.6140048598982457</v>
      </c>
      <c r="I88" s="53">
        <v>0</v>
      </c>
      <c r="J88" s="53">
        <v>0</v>
      </c>
      <c r="K88" s="42">
        <v>0</v>
      </c>
      <c r="L88" s="53">
        <v>0</v>
      </c>
      <c r="M88" s="53">
        <v>0</v>
      </c>
      <c r="N88" s="34"/>
    </row>
    <row r="89" spans="1:14" ht="18.75" customHeight="1">
      <c r="A89" s="17" t="s">
        <v>92</v>
      </c>
      <c r="B89" s="53">
        <v>0</v>
      </c>
      <c r="C89" s="53">
        <v>0</v>
      </c>
      <c r="D89" s="53">
        <v>0</v>
      </c>
      <c r="E89" s="53">
        <v>0</v>
      </c>
      <c r="F89" s="42">
        <v>0</v>
      </c>
      <c r="G89" s="42">
        <v>0</v>
      </c>
      <c r="H89" s="53">
        <v>0</v>
      </c>
      <c r="I89" s="53">
        <v>1.639101131520577</v>
      </c>
      <c r="J89" s="53">
        <v>0</v>
      </c>
      <c r="K89" s="42">
        <v>0</v>
      </c>
      <c r="L89" s="53">
        <v>0</v>
      </c>
      <c r="M89" s="53">
        <v>0</v>
      </c>
      <c r="N89" s="31"/>
    </row>
    <row r="90" spans="1:14" ht="18.75" customHeight="1">
      <c r="A90" s="17" t="s">
        <v>93</v>
      </c>
      <c r="B90" s="53">
        <v>0</v>
      </c>
      <c r="C90" s="53">
        <v>0</v>
      </c>
      <c r="D90" s="53">
        <v>0</v>
      </c>
      <c r="E90" s="53">
        <v>0</v>
      </c>
      <c r="F90" s="42">
        <v>0</v>
      </c>
      <c r="G90" s="42">
        <v>0</v>
      </c>
      <c r="H90" s="53">
        <v>0</v>
      </c>
      <c r="I90" s="53">
        <v>0</v>
      </c>
      <c r="J90" s="53">
        <v>1.8492</v>
      </c>
      <c r="K90" s="42">
        <v>0</v>
      </c>
      <c r="L90" s="53">
        <v>0</v>
      </c>
      <c r="M90" s="53">
        <v>0</v>
      </c>
      <c r="N90" s="34"/>
    </row>
    <row r="91" spans="1:14" ht="18.75" customHeight="1">
      <c r="A91" s="17" t="s">
        <v>94</v>
      </c>
      <c r="B91" s="53">
        <v>0</v>
      </c>
      <c r="C91" s="53">
        <v>0</v>
      </c>
      <c r="D91" s="53">
        <v>0</v>
      </c>
      <c r="E91" s="53">
        <v>0</v>
      </c>
      <c r="F91" s="42">
        <v>0</v>
      </c>
      <c r="G91" s="42">
        <v>0</v>
      </c>
      <c r="H91" s="53">
        <v>0</v>
      </c>
      <c r="I91" s="53">
        <v>0</v>
      </c>
      <c r="J91" s="53">
        <v>0</v>
      </c>
      <c r="K91" s="24">
        <v>1.7665902158548399</v>
      </c>
      <c r="L91" s="53">
        <v>0</v>
      </c>
      <c r="M91" s="53">
        <v>0</v>
      </c>
      <c r="N91" s="31"/>
    </row>
    <row r="92" spans="1:14" ht="18.75" customHeight="1">
      <c r="A92" s="17" t="s">
        <v>95</v>
      </c>
      <c r="B92" s="53">
        <v>0</v>
      </c>
      <c r="C92" s="53">
        <v>0</v>
      </c>
      <c r="D92" s="53">
        <v>0</v>
      </c>
      <c r="E92" s="53">
        <v>0</v>
      </c>
      <c r="F92" s="42">
        <v>0</v>
      </c>
      <c r="G92" s="42">
        <v>0</v>
      </c>
      <c r="H92" s="53">
        <v>0</v>
      </c>
      <c r="I92" s="53">
        <v>0</v>
      </c>
      <c r="J92" s="53">
        <v>0</v>
      </c>
      <c r="K92" s="53">
        <v>0</v>
      </c>
      <c r="L92" s="53">
        <v>2.098996744301228</v>
      </c>
      <c r="M92" s="53">
        <v>0</v>
      </c>
      <c r="N92" s="34"/>
    </row>
    <row r="93" spans="1:14" ht="18.75" customHeight="1">
      <c r="A93" s="40" t="s">
        <v>96</v>
      </c>
      <c r="B93" s="54">
        <v>0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8">
        <v>2.089</v>
      </c>
      <c r="N93" s="59"/>
    </row>
    <row r="94" spans="1:13" ht="73.5" customHeight="1">
      <c r="A94" s="80" t="s">
        <v>140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7" ht="14.25">
      <c r="B97" s="49"/>
    </row>
    <row r="98" ht="14.25">
      <c r="H98" s="50"/>
    </row>
    <row r="100" spans="8:11" ht="14.25">
      <c r="H100" s="51"/>
      <c r="I100" s="52"/>
      <c r="J100" s="52"/>
      <c r="K100" s="52"/>
    </row>
  </sheetData>
  <sheetProtection/>
  <mergeCells count="8">
    <mergeCell ref="A94:M94"/>
    <mergeCell ref="F3:G3"/>
    <mergeCell ref="A1:N1"/>
    <mergeCell ref="A2:N2"/>
    <mergeCell ref="A4:A6"/>
    <mergeCell ref="B4:M4"/>
    <mergeCell ref="N4:N6"/>
    <mergeCell ref="A78:N78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="70" zoomScaleNormal="70" zoomScalePageLayoutView="0" workbookViewId="0" topLeftCell="A1">
      <pane xSplit="1" ySplit="6" topLeftCell="L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60" sqref="N60"/>
    </sheetView>
  </sheetViews>
  <sheetFormatPr defaultColWidth="9.00390625" defaultRowHeight="14.25"/>
  <cols>
    <col min="1" max="1" width="80.75390625" style="1" customWidth="1"/>
    <col min="2" max="2" width="18.50390625" style="1" customWidth="1"/>
    <col min="3" max="3" width="18.25390625" style="1" customWidth="1"/>
    <col min="4" max="6" width="15.625" style="1" customWidth="1"/>
    <col min="7" max="7" width="17.375" style="1" customWidth="1"/>
    <col min="8" max="8" width="18.25390625" style="1" customWidth="1"/>
    <col min="9" max="9" width="15.625" style="1" customWidth="1"/>
    <col min="10" max="10" width="16.875" style="1" customWidth="1"/>
    <col min="11" max="13" width="15.625" style="1" customWidth="1"/>
    <col min="14" max="14" width="18.00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1">
      <c r="A2" s="83" t="s">
        <v>135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3.25" customHeight="1">
      <c r="A3" s="5"/>
      <c r="B3" s="6"/>
      <c r="C3" s="5" t="s">
        <v>133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4" t="s">
        <v>3</v>
      </c>
      <c r="B4" s="84" t="s">
        <v>62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 t="s">
        <v>4</v>
      </c>
    </row>
    <row r="5" spans="1:14" ht="42" customHeight="1">
      <c r="A5" s="84"/>
      <c r="B5" s="4" t="s">
        <v>0</v>
      </c>
      <c r="C5" s="4" t="s">
        <v>1</v>
      </c>
      <c r="D5" s="4" t="s">
        <v>49</v>
      </c>
      <c r="E5" s="4" t="s">
        <v>100</v>
      </c>
      <c r="F5" s="4" t="s">
        <v>101</v>
      </c>
      <c r="G5" s="4" t="s">
        <v>102</v>
      </c>
      <c r="H5" s="4" t="s">
        <v>103</v>
      </c>
      <c r="I5" s="4" t="s">
        <v>104</v>
      </c>
      <c r="J5" s="4" t="s">
        <v>105</v>
      </c>
      <c r="K5" s="4" t="s">
        <v>104</v>
      </c>
      <c r="L5" s="4" t="s">
        <v>106</v>
      </c>
      <c r="M5" s="4" t="s">
        <v>107</v>
      </c>
      <c r="N5" s="84"/>
    </row>
    <row r="6" spans="1:14" ht="20.25" customHeight="1">
      <c r="A6" s="84"/>
      <c r="B6" s="3" t="s">
        <v>33</v>
      </c>
      <c r="C6" s="3" t="s">
        <v>34</v>
      </c>
      <c r="D6" s="3" t="s">
        <v>35</v>
      </c>
      <c r="E6" s="3" t="s">
        <v>36</v>
      </c>
      <c r="F6" s="3" t="s">
        <v>38</v>
      </c>
      <c r="G6" s="3" t="s">
        <v>40</v>
      </c>
      <c r="H6" s="3" t="s">
        <v>47</v>
      </c>
      <c r="I6" s="3" t="s">
        <v>41</v>
      </c>
      <c r="J6" s="3" t="s">
        <v>43</v>
      </c>
      <c r="K6" s="3" t="s">
        <v>42</v>
      </c>
      <c r="L6" s="3" t="s">
        <v>44</v>
      </c>
      <c r="M6" s="3" t="s">
        <v>45</v>
      </c>
      <c r="N6" s="84"/>
    </row>
    <row r="7" spans="1:16" ht="18.75" customHeight="1">
      <c r="A7" s="9" t="s">
        <v>5</v>
      </c>
      <c r="B7" s="10">
        <f>B8+B20+B24</f>
        <v>6451431</v>
      </c>
      <c r="C7" s="10">
        <f>C8+C20+C24</f>
        <v>4647786</v>
      </c>
      <c r="D7" s="10">
        <f>D8+D20+D24</f>
        <v>4783283</v>
      </c>
      <c r="E7" s="10">
        <f>E8+E20+E24</f>
        <v>1021288</v>
      </c>
      <c r="F7" s="10">
        <f aca="true" t="shared" si="0" ref="F7:M7">F8+F20+F24</f>
        <v>3752086</v>
      </c>
      <c r="G7" s="10">
        <f t="shared" si="0"/>
        <v>6246856</v>
      </c>
      <c r="H7" s="10">
        <f t="shared" si="0"/>
        <v>5995344</v>
      </c>
      <c r="I7" s="10">
        <f t="shared" si="0"/>
        <v>5600690</v>
      </c>
      <c r="J7" s="10">
        <f t="shared" si="0"/>
        <v>3982059</v>
      </c>
      <c r="K7" s="10">
        <f t="shared" si="0"/>
        <v>4966381</v>
      </c>
      <c r="L7" s="10">
        <f t="shared" si="0"/>
        <v>2044949</v>
      </c>
      <c r="M7" s="10">
        <f t="shared" si="0"/>
        <v>1176490</v>
      </c>
      <c r="N7" s="10">
        <f>+N8+N20+N24</f>
        <v>50668643</v>
      </c>
      <c r="P7" s="41"/>
    </row>
    <row r="8" spans="1:14" ht="18.75" customHeight="1">
      <c r="A8" s="11" t="s">
        <v>32</v>
      </c>
      <c r="B8" s="12">
        <f>+B9+B12+B16</f>
        <v>3568572</v>
      </c>
      <c r="C8" s="12">
        <f>+C9+C12+C16</f>
        <v>2703326</v>
      </c>
      <c r="D8" s="12">
        <f>+D9+D12+D16</f>
        <v>2969371</v>
      </c>
      <c r="E8" s="12">
        <f>+E9+E12+E16</f>
        <v>607854</v>
      </c>
      <c r="F8" s="12">
        <f aca="true" t="shared" si="1" ref="F8:M8">+F9+F12+F16</f>
        <v>2170498</v>
      </c>
      <c r="G8" s="12">
        <f t="shared" si="1"/>
        <v>3688355</v>
      </c>
      <c r="H8" s="12">
        <f t="shared" si="1"/>
        <v>3389237</v>
      </c>
      <c r="I8" s="12">
        <f t="shared" si="1"/>
        <v>3181233</v>
      </c>
      <c r="J8" s="12">
        <f t="shared" si="1"/>
        <v>2329970</v>
      </c>
      <c r="K8" s="12">
        <f t="shared" si="1"/>
        <v>2647818</v>
      </c>
      <c r="L8" s="12">
        <f t="shared" si="1"/>
        <v>1214090</v>
      </c>
      <c r="M8" s="12">
        <f t="shared" si="1"/>
        <v>737118</v>
      </c>
      <c r="N8" s="12">
        <f>SUM(B8:M8)</f>
        <v>29207442</v>
      </c>
    </row>
    <row r="9" spans="1:14" ht="18.75" customHeight="1">
      <c r="A9" s="13" t="s">
        <v>6</v>
      </c>
      <c r="B9" s="14">
        <v>469404</v>
      </c>
      <c r="C9" s="14">
        <v>446484</v>
      </c>
      <c r="D9" s="14">
        <v>283902</v>
      </c>
      <c r="E9" s="14">
        <v>69561</v>
      </c>
      <c r="F9" s="14">
        <v>229642</v>
      </c>
      <c r="G9" s="14">
        <v>428389</v>
      </c>
      <c r="H9" s="14">
        <v>544364</v>
      </c>
      <c r="I9" s="14">
        <v>276541</v>
      </c>
      <c r="J9" s="14">
        <v>333903</v>
      </c>
      <c r="K9" s="14">
        <v>280792</v>
      </c>
      <c r="L9" s="14">
        <v>191115</v>
      </c>
      <c r="M9" s="14">
        <v>112891</v>
      </c>
      <c r="N9" s="12">
        <f aca="true" t="shared" si="2" ref="N9:N19">SUM(B9:M9)</f>
        <v>3666988</v>
      </c>
    </row>
    <row r="10" spans="1:14" ht="18.75" customHeight="1">
      <c r="A10" s="15" t="s">
        <v>7</v>
      </c>
      <c r="B10" s="14">
        <f>+B9-B11</f>
        <v>469404</v>
      </c>
      <c r="C10" s="14">
        <f>+C9-C11</f>
        <v>446484</v>
      </c>
      <c r="D10" s="14">
        <f>+D9-D11</f>
        <v>283902</v>
      </c>
      <c r="E10" s="14">
        <f>+E9-E11</f>
        <v>69561</v>
      </c>
      <c r="F10" s="14">
        <f aca="true" t="shared" si="3" ref="F10:M10">+F9-F11</f>
        <v>229642</v>
      </c>
      <c r="G10" s="14">
        <f t="shared" si="3"/>
        <v>428389</v>
      </c>
      <c r="H10" s="14">
        <f t="shared" si="3"/>
        <v>544364</v>
      </c>
      <c r="I10" s="14">
        <f t="shared" si="3"/>
        <v>276541</v>
      </c>
      <c r="J10" s="14">
        <f t="shared" si="3"/>
        <v>333903</v>
      </c>
      <c r="K10" s="14">
        <f t="shared" si="3"/>
        <v>280792</v>
      </c>
      <c r="L10" s="14">
        <f t="shared" si="3"/>
        <v>191115</v>
      </c>
      <c r="M10" s="14">
        <f t="shared" si="3"/>
        <v>112891</v>
      </c>
      <c r="N10" s="12">
        <f t="shared" si="2"/>
        <v>3666988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3027624</v>
      </c>
      <c r="C12" s="14">
        <f>C13+C14+C15</f>
        <v>2201670</v>
      </c>
      <c r="D12" s="14">
        <f>D13+D14+D15</f>
        <v>2642157</v>
      </c>
      <c r="E12" s="14">
        <f>E13+E14+E15</f>
        <v>527253</v>
      </c>
      <c r="F12" s="14">
        <f aca="true" t="shared" si="4" ref="F12:M12">F13+F14+F15</f>
        <v>1898453</v>
      </c>
      <c r="G12" s="14">
        <f t="shared" si="4"/>
        <v>3180564</v>
      </c>
      <c r="H12" s="14">
        <f t="shared" si="4"/>
        <v>2780703</v>
      </c>
      <c r="I12" s="14">
        <f t="shared" si="4"/>
        <v>2851676</v>
      </c>
      <c r="J12" s="14">
        <f t="shared" si="4"/>
        <v>1954371</v>
      </c>
      <c r="K12" s="14">
        <f t="shared" si="4"/>
        <v>2316009</v>
      </c>
      <c r="L12" s="14">
        <f t="shared" si="4"/>
        <v>1004196</v>
      </c>
      <c r="M12" s="14">
        <f t="shared" si="4"/>
        <v>614582</v>
      </c>
      <c r="N12" s="12">
        <f t="shared" si="2"/>
        <v>24999258</v>
      </c>
    </row>
    <row r="13" spans="1:14" ht="18.75" customHeight="1">
      <c r="A13" s="15" t="s">
        <v>9</v>
      </c>
      <c r="B13" s="14">
        <v>1581612</v>
      </c>
      <c r="C13" s="14">
        <v>1183854</v>
      </c>
      <c r="D13" s="14">
        <v>1358305</v>
      </c>
      <c r="E13" s="14">
        <v>279041</v>
      </c>
      <c r="F13" s="14">
        <v>993303</v>
      </c>
      <c r="G13" s="14">
        <v>1695932</v>
      </c>
      <c r="H13" s="14">
        <v>1528426</v>
      </c>
      <c r="I13" s="14">
        <v>1547677</v>
      </c>
      <c r="J13" s="14">
        <v>1029826</v>
      </c>
      <c r="K13" s="14">
        <v>1219002</v>
      </c>
      <c r="L13" s="14">
        <v>522389</v>
      </c>
      <c r="M13" s="14">
        <v>309725</v>
      </c>
      <c r="N13" s="12">
        <f t="shared" si="2"/>
        <v>13249092</v>
      </c>
    </row>
    <row r="14" spans="1:14" ht="18.75" customHeight="1">
      <c r="A14" s="15" t="s">
        <v>10</v>
      </c>
      <c r="B14" s="14">
        <v>1389710</v>
      </c>
      <c r="C14" s="14">
        <v>970739</v>
      </c>
      <c r="D14" s="14">
        <v>1248791</v>
      </c>
      <c r="E14" s="14">
        <v>237474</v>
      </c>
      <c r="F14" s="14">
        <v>867717</v>
      </c>
      <c r="G14" s="14">
        <v>1419884</v>
      </c>
      <c r="H14" s="14">
        <v>1199948</v>
      </c>
      <c r="I14" s="14">
        <v>1257511</v>
      </c>
      <c r="J14" s="14">
        <v>887515</v>
      </c>
      <c r="K14" s="14">
        <v>1056192</v>
      </c>
      <c r="L14" s="14">
        <v>466251</v>
      </c>
      <c r="M14" s="14">
        <v>296252</v>
      </c>
      <c r="N14" s="12">
        <f t="shared" si="2"/>
        <v>11297984</v>
      </c>
    </row>
    <row r="15" spans="1:14" ht="18.75" customHeight="1">
      <c r="A15" s="15" t="s">
        <v>11</v>
      </c>
      <c r="B15" s="14">
        <v>56302</v>
      </c>
      <c r="C15" s="14">
        <v>47077</v>
      </c>
      <c r="D15" s="14">
        <v>35061</v>
      </c>
      <c r="E15" s="14">
        <v>10738</v>
      </c>
      <c r="F15" s="14">
        <v>37433</v>
      </c>
      <c r="G15" s="14">
        <v>64748</v>
      </c>
      <c r="H15" s="14">
        <v>52329</v>
      </c>
      <c r="I15" s="14">
        <v>46488</v>
      </c>
      <c r="J15" s="14">
        <v>37030</v>
      </c>
      <c r="K15" s="14">
        <v>40815</v>
      </c>
      <c r="L15" s="14">
        <v>15556</v>
      </c>
      <c r="M15" s="14">
        <v>8605</v>
      </c>
      <c r="N15" s="12">
        <f t="shared" si="2"/>
        <v>452182</v>
      </c>
    </row>
    <row r="16" spans="1:14" ht="18.75" customHeight="1">
      <c r="A16" s="16" t="s">
        <v>31</v>
      </c>
      <c r="B16" s="14">
        <f>B17+B18+B19</f>
        <v>71544</v>
      </c>
      <c r="C16" s="14">
        <f>C17+C18+C19</f>
        <v>55172</v>
      </c>
      <c r="D16" s="14">
        <f>D17+D18+D19</f>
        <v>43312</v>
      </c>
      <c r="E16" s="14">
        <f>E17+E18+E19</f>
        <v>11040</v>
      </c>
      <c r="F16" s="14">
        <f aca="true" t="shared" si="5" ref="F16:M16">F17+F18+F19</f>
        <v>42403</v>
      </c>
      <c r="G16" s="14">
        <f t="shared" si="5"/>
        <v>79402</v>
      </c>
      <c r="H16" s="14">
        <f t="shared" si="5"/>
        <v>64170</v>
      </c>
      <c r="I16" s="14">
        <f t="shared" si="5"/>
        <v>53016</v>
      </c>
      <c r="J16" s="14">
        <f t="shared" si="5"/>
        <v>41696</v>
      </c>
      <c r="K16" s="14">
        <f t="shared" si="5"/>
        <v>51017</v>
      </c>
      <c r="L16" s="14">
        <f t="shared" si="5"/>
        <v>18779</v>
      </c>
      <c r="M16" s="14">
        <f t="shared" si="5"/>
        <v>9645</v>
      </c>
      <c r="N16" s="12">
        <f t="shared" si="2"/>
        <v>541196</v>
      </c>
    </row>
    <row r="17" spans="1:14" ht="18.75" customHeight="1">
      <c r="A17" s="15" t="s">
        <v>28</v>
      </c>
      <c r="B17" s="14">
        <v>65373</v>
      </c>
      <c r="C17" s="14">
        <v>50780</v>
      </c>
      <c r="D17" s="14">
        <v>39942</v>
      </c>
      <c r="E17" s="14">
        <v>10164</v>
      </c>
      <c r="F17" s="14">
        <v>39565</v>
      </c>
      <c r="G17" s="14">
        <v>73596</v>
      </c>
      <c r="H17" s="14">
        <v>59597</v>
      </c>
      <c r="I17" s="14">
        <v>49376</v>
      </c>
      <c r="J17" s="14">
        <v>38557</v>
      </c>
      <c r="K17" s="14">
        <v>46984</v>
      </c>
      <c r="L17" s="14">
        <v>17200</v>
      </c>
      <c r="M17" s="14">
        <v>8693</v>
      </c>
      <c r="N17" s="12">
        <f t="shared" si="2"/>
        <v>499827</v>
      </c>
    </row>
    <row r="18" spans="1:14" ht="18.75" customHeight="1">
      <c r="A18" s="15" t="s">
        <v>29</v>
      </c>
      <c r="B18" s="14">
        <v>5810</v>
      </c>
      <c r="C18" s="14">
        <v>4116</v>
      </c>
      <c r="D18" s="14">
        <v>3211</v>
      </c>
      <c r="E18" s="14">
        <v>812</v>
      </c>
      <c r="F18" s="14">
        <v>2653</v>
      </c>
      <c r="G18" s="14">
        <v>5381</v>
      </c>
      <c r="H18" s="14">
        <v>4314</v>
      </c>
      <c r="I18" s="14">
        <v>3346</v>
      </c>
      <c r="J18" s="14">
        <v>2916</v>
      </c>
      <c r="K18" s="14">
        <v>3819</v>
      </c>
      <c r="L18" s="14">
        <v>1492</v>
      </c>
      <c r="M18" s="14">
        <v>911</v>
      </c>
      <c r="N18" s="12">
        <f t="shared" si="2"/>
        <v>38781</v>
      </c>
    </row>
    <row r="19" spans="1:14" ht="18.75" customHeight="1">
      <c r="A19" s="15" t="s">
        <v>30</v>
      </c>
      <c r="B19" s="14">
        <v>361</v>
      </c>
      <c r="C19" s="14">
        <v>276</v>
      </c>
      <c r="D19" s="14">
        <v>159</v>
      </c>
      <c r="E19" s="14">
        <v>64</v>
      </c>
      <c r="F19" s="14">
        <v>185</v>
      </c>
      <c r="G19" s="14">
        <v>425</v>
      </c>
      <c r="H19" s="14">
        <v>259</v>
      </c>
      <c r="I19" s="14">
        <v>294</v>
      </c>
      <c r="J19" s="14">
        <v>223</v>
      </c>
      <c r="K19" s="14">
        <v>214</v>
      </c>
      <c r="L19" s="14">
        <v>87</v>
      </c>
      <c r="M19" s="14">
        <v>41</v>
      </c>
      <c r="N19" s="12">
        <f t="shared" si="2"/>
        <v>2588</v>
      </c>
    </row>
    <row r="20" spans="1:14" ht="18.75" customHeight="1">
      <c r="A20" s="17" t="s">
        <v>12</v>
      </c>
      <c r="B20" s="18">
        <f>B21+B22+B23</f>
        <v>2104235</v>
      </c>
      <c r="C20" s="18">
        <f>C21+C22+C23</f>
        <v>1305306</v>
      </c>
      <c r="D20" s="18">
        <f>D21+D22+D23</f>
        <v>1203306</v>
      </c>
      <c r="E20" s="18">
        <f>E21+E22+E23</f>
        <v>253804</v>
      </c>
      <c r="F20" s="18">
        <f aca="true" t="shared" si="6" ref="F20:M20">F21+F22+F23</f>
        <v>999029</v>
      </c>
      <c r="G20" s="18">
        <f t="shared" si="6"/>
        <v>1643492</v>
      </c>
      <c r="H20" s="18">
        <f t="shared" si="6"/>
        <v>1779389</v>
      </c>
      <c r="I20" s="18">
        <f t="shared" si="6"/>
        <v>1825410</v>
      </c>
      <c r="J20" s="18">
        <f t="shared" si="6"/>
        <v>1160216</v>
      </c>
      <c r="K20" s="18">
        <f t="shared" si="6"/>
        <v>1840270</v>
      </c>
      <c r="L20" s="18">
        <f t="shared" si="6"/>
        <v>672779</v>
      </c>
      <c r="M20" s="18">
        <f t="shared" si="6"/>
        <v>367926</v>
      </c>
      <c r="N20" s="12">
        <f aca="true" t="shared" si="7" ref="N20:N26">SUM(B20:M20)</f>
        <v>15155162</v>
      </c>
    </row>
    <row r="21" spans="1:14" ht="18.75" customHeight="1">
      <c r="A21" s="13" t="s">
        <v>13</v>
      </c>
      <c r="B21" s="14">
        <v>1222924</v>
      </c>
      <c r="C21" s="14">
        <v>816928</v>
      </c>
      <c r="D21" s="14">
        <v>740119</v>
      </c>
      <c r="E21" s="14">
        <v>158894</v>
      </c>
      <c r="F21" s="14">
        <v>617716</v>
      </c>
      <c r="G21" s="14">
        <v>1050668</v>
      </c>
      <c r="H21" s="14">
        <v>1117644</v>
      </c>
      <c r="I21" s="14">
        <v>1116319</v>
      </c>
      <c r="J21" s="14">
        <v>700349</v>
      </c>
      <c r="K21" s="14">
        <v>1065078</v>
      </c>
      <c r="L21" s="14">
        <v>390907</v>
      </c>
      <c r="M21" s="14">
        <v>209491</v>
      </c>
      <c r="N21" s="12">
        <f t="shared" si="7"/>
        <v>9207037</v>
      </c>
    </row>
    <row r="22" spans="1:14" ht="18.75" customHeight="1">
      <c r="A22" s="13" t="s">
        <v>14</v>
      </c>
      <c r="B22" s="14">
        <v>847504</v>
      </c>
      <c r="C22" s="14">
        <v>464797</v>
      </c>
      <c r="D22" s="14">
        <v>447303</v>
      </c>
      <c r="E22" s="14">
        <v>90271</v>
      </c>
      <c r="F22" s="14">
        <v>364088</v>
      </c>
      <c r="G22" s="14">
        <v>563397</v>
      </c>
      <c r="H22" s="14">
        <v>633939</v>
      </c>
      <c r="I22" s="14">
        <v>682142</v>
      </c>
      <c r="J22" s="14">
        <v>441270</v>
      </c>
      <c r="K22" s="14">
        <v>748625</v>
      </c>
      <c r="L22" s="14">
        <v>273233</v>
      </c>
      <c r="M22" s="14">
        <v>154157</v>
      </c>
      <c r="N22" s="12">
        <f t="shared" si="7"/>
        <v>5710726</v>
      </c>
    </row>
    <row r="23" spans="1:14" ht="18.75" customHeight="1">
      <c r="A23" s="13" t="s">
        <v>15</v>
      </c>
      <c r="B23" s="14">
        <v>33807</v>
      </c>
      <c r="C23" s="14">
        <v>23581</v>
      </c>
      <c r="D23" s="14">
        <v>15884</v>
      </c>
      <c r="E23" s="14">
        <v>4639</v>
      </c>
      <c r="F23" s="14">
        <v>17225</v>
      </c>
      <c r="G23" s="14">
        <v>29427</v>
      </c>
      <c r="H23" s="14">
        <v>27806</v>
      </c>
      <c r="I23" s="14">
        <v>26949</v>
      </c>
      <c r="J23" s="14">
        <v>18597</v>
      </c>
      <c r="K23" s="14">
        <v>26567</v>
      </c>
      <c r="L23" s="14">
        <v>8639</v>
      </c>
      <c r="M23" s="14">
        <v>4278</v>
      </c>
      <c r="N23" s="12">
        <f t="shared" si="7"/>
        <v>237399</v>
      </c>
    </row>
    <row r="24" spans="1:14" ht="18.75" customHeight="1">
      <c r="A24" s="17" t="s">
        <v>16</v>
      </c>
      <c r="B24" s="14">
        <f>B25+B26</f>
        <v>778624</v>
      </c>
      <c r="C24" s="14">
        <f>C25+C26</f>
        <v>639154</v>
      </c>
      <c r="D24" s="14">
        <f>D25+D26</f>
        <v>610606</v>
      </c>
      <c r="E24" s="14">
        <f>E25+E26</f>
        <v>159630</v>
      </c>
      <c r="F24" s="14">
        <f aca="true" t="shared" si="8" ref="F24:M24">F25+F26</f>
        <v>582559</v>
      </c>
      <c r="G24" s="14">
        <f t="shared" si="8"/>
        <v>915009</v>
      </c>
      <c r="H24" s="14">
        <f t="shared" si="8"/>
        <v>826718</v>
      </c>
      <c r="I24" s="14">
        <f t="shared" si="8"/>
        <v>594047</v>
      </c>
      <c r="J24" s="14">
        <f t="shared" si="8"/>
        <v>491873</v>
      </c>
      <c r="K24" s="14">
        <f t="shared" si="8"/>
        <v>478293</v>
      </c>
      <c r="L24" s="14">
        <f t="shared" si="8"/>
        <v>158080</v>
      </c>
      <c r="M24" s="14">
        <f t="shared" si="8"/>
        <v>71446</v>
      </c>
      <c r="N24" s="12">
        <f t="shared" si="7"/>
        <v>6306039</v>
      </c>
    </row>
    <row r="25" spans="1:14" ht="18.75" customHeight="1">
      <c r="A25" s="13" t="s">
        <v>17</v>
      </c>
      <c r="B25" s="14">
        <v>498319</v>
      </c>
      <c r="C25" s="14">
        <v>409057</v>
      </c>
      <c r="D25" s="14">
        <v>390788</v>
      </c>
      <c r="E25" s="14">
        <v>102162</v>
      </c>
      <c r="F25" s="14">
        <v>372837</v>
      </c>
      <c r="G25" s="14">
        <v>585607</v>
      </c>
      <c r="H25" s="14">
        <v>529100</v>
      </c>
      <c r="I25" s="14">
        <v>380190</v>
      </c>
      <c r="J25" s="14">
        <v>314799</v>
      </c>
      <c r="K25" s="14">
        <v>306108</v>
      </c>
      <c r="L25" s="14">
        <v>101171</v>
      </c>
      <c r="M25" s="14">
        <v>45727</v>
      </c>
      <c r="N25" s="12">
        <f t="shared" si="7"/>
        <v>4035865</v>
      </c>
    </row>
    <row r="26" spans="1:14" ht="18.75" customHeight="1">
      <c r="A26" s="13" t="s">
        <v>18</v>
      </c>
      <c r="B26" s="14">
        <v>280305</v>
      </c>
      <c r="C26" s="14">
        <v>230097</v>
      </c>
      <c r="D26" s="14">
        <v>219818</v>
      </c>
      <c r="E26" s="14">
        <v>57468</v>
      </c>
      <c r="F26" s="14">
        <v>209722</v>
      </c>
      <c r="G26" s="14">
        <v>329402</v>
      </c>
      <c r="H26" s="14">
        <v>297618</v>
      </c>
      <c r="I26" s="14">
        <v>213857</v>
      </c>
      <c r="J26" s="14">
        <v>177074</v>
      </c>
      <c r="K26" s="14">
        <v>172185</v>
      </c>
      <c r="L26" s="14">
        <v>56909</v>
      </c>
      <c r="M26" s="14">
        <v>25719</v>
      </c>
      <c r="N26" s="12">
        <f t="shared" si="7"/>
        <v>2270174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0" t="s">
        <v>64</v>
      </c>
      <c r="B32" s="23">
        <f>(((+B$8+B$20)*B$29)+(B$24*B$30))/B$7</f>
        <v>1</v>
      </c>
      <c r="C32" s="23">
        <f aca="true" t="shared" si="9" ref="C32:M32">(((+C$8+C$20)*C$29)+(C$24*C$30))/C$7</f>
        <v>0.9959432204925098</v>
      </c>
      <c r="D32" s="23">
        <f t="shared" si="9"/>
        <v>1</v>
      </c>
      <c r="E32" s="23">
        <f t="shared" si="9"/>
        <v>0.991387725107903</v>
      </c>
      <c r="F32" s="23">
        <f t="shared" si="9"/>
        <v>0.9977642171314837</v>
      </c>
      <c r="G32" s="23">
        <f t="shared" si="9"/>
        <v>1</v>
      </c>
      <c r="H32" s="23">
        <f t="shared" si="9"/>
        <v>0.9961389865202063</v>
      </c>
      <c r="I32" s="23">
        <f t="shared" si="9"/>
        <v>0.9983877853621608</v>
      </c>
      <c r="J32" s="23">
        <f t="shared" si="9"/>
        <v>1</v>
      </c>
      <c r="K32" s="23">
        <f t="shared" si="9"/>
        <v>0.9992969651543046</v>
      </c>
      <c r="L32" s="23">
        <f t="shared" si="9"/>
        <v>0.9996366774917125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26</v>
      </c>
      <c r="B35" s="26">
        <f>B32*B34</f>
        <v>1.7408</v>
      </c>
      <c r="C35" s="26">
        <f>C32*C34</f>
        <v>1.6751764968684015</v>
      </c>
      <c r="D35" s="26">
        <f>D32*D34</f>
        <v>1.5792</v>
      </c>
      <c r="E35" s="26">
        <f>E32*E34</f>
        <v>2.0028014822629854</v>
      </c>
      <c r="F35" s="26">
        <f aca="true" t="shared" si="10" ref="F35:M35">F32*F34</f>
        <v>1.8377819115344798</v>
      </c>
      <c r="G35" s="26">
        <f t="shared" si="10"/>
        <v>1.4606</v>
      </c>
      <c r="H35" s="26">
        <f t="shared" si="10"/>
        <v>1.6977196747263874</v>
      </c>
      <c r="I35" s="26">
        <f t="shared" si="10"/>
        <v>1.661017758507027</v>
      </c>
      <c r="J35" s="26">
        <f t="shared" si="10"/>
        <v>1.8737</v>
      </c>
      <c r="K35" s="26">
        <f t="shared" si="10"/>
        <v>1.7902405130739367</v>
      </c>
      <c r="L35" s="26">
        <f t="shared" si="10"/>
        <v>2.127026922366866</v>
      </c>
      <c r="M35" s="26">
        <f t="shared" si="10"/>
        <v>2.089</v>
      </c>
      <c r="N35" s="27"/>
    </row>
    <row r="36" spans="1:14" ht="18.75" customHeight="1">
      <c r="A36" s="61" t="s">
        <v>65</v>
      </c>
      <c r="B36" s="73">
        <f aca="true" t="shared" si="11" ref="B36:M36">+B44/B7</f>
        <v>-1.86802373612924E-05</v>
      </c>
      <c r="C36" s="73">
        <f t="shared" si="11"/>
        <v>-0.0005284494632611742</v>
      </c>
      <c r="D36" s="73">
        <f t="shared" si="11"/>
        <v>0</v>
      </c>
      <c r="E36" s="73">
        <f t="shared" si="11"/>
        <v>0</v>
      </c>
      <c r="F36" s="73">
        <f t="shared" si="11"/>
        <v>-8.172253953883253E-05</v>
      </c>
      <c r="G36" s="73">
        <f t="shared" si="11"/>
        <v>-0.00026954439042615997</v>
      </c>
      <c r="H36" s="73">
        <f t="shared" si="11"/>
        <v>-0.00034847374977145604</v>
      </c>
      <c r="I36" s="73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26">
        <f t="shared" si="11"/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142</v>
      </c>
      <c r="B38" s="75">
        <v>171.20000000000002</v>
      </c>
      <c r="C38" s="75">
        <v>3697.92</v>
      </c>
      <c r="D38" s="75">
        <v>0</v>
      </c>
      <c r="E38" s="75">
        <v>0</v>
      </c>
      <c r="F38" s="75">
        <v>440.84000000000003</v>
      </c>
      <c r="G38" s="75">
        <v>2379.68</v>
      </c>
      <c r="H38" s="75">
        <v>3030.24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6">
        <f>SUM(B38:M38)</f>
        <v>9719.88</v>
      </c>
    </row>
    <row r="39" spans="1:14" ht="18.75" customHeight="1">
      <c r="A39" s="61" t="s">
        <v>144</v>
      </c>
      <c r="B39" s="77">
        <v>20</v>
      </c>
      <c r="C39" s="77">
        <v>147</v>
      </c>
      <c r="D39" s="77">
        <f>'[1]DETALHAMENTO PERMISSÃO'!D39+'[2]DETALHAMENTO PERMISSÃO'!D39+'[3]DETALHAMENTO PERMISSÃO'!D39+'[4]DETALHAMENTO PERMISSÃO'!D39+'[5]DETALHAMENTO PERMISSÃO'!D39+'[6]DETALHAMENTO PERMISSÃO'!D39+'[7]DETALHAMENTO LOCAL'!D39+'[8]DETALHAMENTO PERMISSÃO'!D39+'[9]DETALHAMENTO PERMISSÃO'!D39+'[10]DETALHAMENTO PERMISSÃO'!D39+'[11]DETALHAMENTO PERMISSÃO'!D39+'[12]DETALHAMENTO PERMISSÃO'!D39+'[13]DETALHAMENTO PERMISSÃO'!D39+'[14]DETALHAMENTO PERMISSÃO'!D39+'[15]DETALHAMENTO PERMISSÃO'!D39+'[16]DETALHAMENTO PERMISSÃO'!D39</f>
        <v>0</v>
      </c>
      <c r="E39" s="77">
        <f>'[1]DETALHAMENTO PERMISSÃO'!E39+'[2]DETALHAMENTO PERMISSÃO'!E39+'[3]DETALHAMENTO PERMISSÃO'!E39+'[4]DETALHAMENTO PERMISSÃO'!E39+'[5]DETALHAMENTO PERMISSÃO'!E39+'[6]DETALHAMENTO PERMISSÃO'!E39+'[7]DETALHAMENTO LOCAL'!E39+'[8]DETALHAMENTO PERMISSÃO'!E39+'[9]DETALHAMENTO PERMISSÃO'!E39+'[10]DETALHAMENTO PERMISSÃO'!E39+'[11]DETALHAMENTO PERMISSÃO'!E39+'[12]DETALHAMENTO PERMISSÃO'!E39+'[13]DETALHAMENTO PERMISSÃO'!E39+'[14]DETALHAMENTO PERMISSÃO'!E39+'[15]DETALHAMENTO PERMISSÃO'!E39+'[16]DETALHAMENTO PERMISSÃO'!E39</f>
        <v>0</v>
      </c>
      <c r="F39" s="77">
        <v>26</v>
      </c>
      <c r="G39" s="77">
        <v>55</v>
      </c>
      <c r="H39" s="77">
        <v>83</v>
      </c>
      <c r="I39" s="77">
        <f>'[1]DETALHAMENTO PERMISSÃO'!I39+'[2]DETALHAMENTO PERMISSÃO'!I39+'[3]DETALHAMENTO PERMISSÃO'!I39+'[4]DETALHAMENTO PERMISSÃO'!I39+'[5]DETALHAMENTO PERMISSÃO'!I39+'[6]DETALHAMENTO PERMISSÃO'!I39+'[7]DETALHAMENTO LOCAL'!I39+'[8]DETALHAMENTO PERMISSÃO'!I39+'[9]DETALHAMENTO PERMISSÃO'!I39+'[10]DETALHAMENTO PERMISSÃO'!I39+'[11]DETALHAMENTO PERMISSÃO'!I39+'[12]DETALHAMENTO PERMISSÃO'!I39+'[13]DETALHAMENTO PERMISSÃO'!I39+'[14]DETALHAMENTO PERMISSÃO'!I39+'[15]DETALHAMENTO PERMISSÃO'!I39+'[16]DETALHAMENTO PERMISSÃO'!I39</f>
        <v>0</v>
      </c>
      <c r="J39" s="77">
        <f>'[1]DETALHAMENTO PERMISSÃO'!J39+'[2]DETALHAMENTO PERMISSÃO'!J39+'[3]DETALHAMENTO PERMISSÃO'!J39+'[4]DETALHAMENTO PERMISSÃO'!J39+'[5]DETALHAMENTO PERMISSÃO'!J39+'[6]DETALHAMENTO PERMISSÃO'!J39+'[7]DETALHAMENTO LOCAL'!J39+'[8]DETALHAMENTO PERMISSÃO'!J39+'[9]DETALHAMENTO PERMISSÃO'!J39+'[10]DETALHAMENTO PERMISSÃO'!J39+'[11]DETALHAMENTO PERMISSÃO'!J39+'[12]DETALHAMENTO PERMISSÃO'!J39+'[13]DETALHAMENTO PERMISSÃO'!J39+'[14]DETALHAMENTO PERMISSÃO'!J39+'[15]DETALHAMENTO PERMISSÃO'!J39+'[16]DETALHAMENTO PERMISSÃO'!J39</f>
        <v>0</v>
      </c>
      <c r="K39" s="77">
        <f>'[1]DETALHAMENTO PERMISSÃO'!K39+'[2]DETALHAMENTO PERMISSÃO'!K39+'[3]DETALHAMENTO PERMISSÃO'!K39+'[4]DETALHAMENTO PERMISSÃO'!K39+'[5]DETALHAMENTO PERMISSÃO'!K39+'[6]DETALHAMENTO PERMISSÃO'!K39+'[7]DETALHAMENTO LOCAL'!K39+'[8]DETALHAMENTO PERMISSÃO'!K39+'[9]DETALHAMENTO PERMISSÃO'!K39+'[10]DETALHAMENTO PERMISSÃO'!K39+'[11]DETALHAMENTO PERMISSÃO'!K39+'[12]DETALHAMENTO PERMISSÃO'!K39+'[13]DETALHAMENTO PERMISSÃO'!K39+'[14]DETALHAMENTO PERMISSÃO'!K39+'[15]DETALHAMENTO PERMISSÃO'!K39+'[16]DETALHAMENTO PERMISSÃO'!K39</f>
        <v>0</v>
      </c>
      <c r="L39" s="77">
        <f>'[1]DETALHAMENTO PERMISSÃO'!L39+'[2]DETALHAMENTO PERMISSÃO'!L39+'[3]DETALHAMENTO PERMISSÃO'!L39+'[4]DETALHAMENTO PERMISSÃO'!L39+'[5]DETALHAMENTO PERMISSÃO'!L39+'[6]DETALHAMENTO PERMISSÃO'!L39+'[7]DETALHAMENTO LOCAL'!L39+'[8]DETALHAMENTO PERMISSÃO'!L39+'[9]DETALHAMENTO PERMISSÃO'!L39+'[10]DETALHAMENTO PERMISSÃO'!L39+'[11]DETALHAMENTO PERMISSÃO'!L39+'[12]DETALHAMENTO PERMISSÃO'!L39+'[13]DETALHAMENTO PERMISSÃO'!L39+'[14]DETALHAMENTO PERMISSÃO'!L39+'[15]DETALHAMENTO PERMISSÃO'!L39+'[16]DETALHAMENTO PERMISSÃO'!L39</f>
        <v>0</v>
      </c>
      <c r="M39" s="77">
        <f>'[1]DETALHAMENTO PERMISSÃO'!M39+'[2]DETALHAMENTO PERMISSÃO'!M39+'[3]DETALHAMENTO PERMISSÃO'!M39+'[4]DETALHAMENTO PERMISSÃO'!M39+'[5]DETALHAMENTO PERMISSÃO'!M39+'[6]DETALHAMENTO PERMISSÃO'!M39+'[7]DETALHAMENTO LOCAL'!M39+'[8]DETALHAMENTO PERMISSÃO'!M39+'[9]DETALHAMENTO PERMISSÃO'!M39+'[10]DETALHAMENTO PERMISSÃO'!M39+'[11]DETALHAMENTO PERMISSÃO'!M39+'[12]DETALHAMENTO PERMISSÃO'!M39+'[13]DETALHAMENTO PERMISSÃO'!M39+'[14]DETALHAMENTO PERMISSÃO'!M39+'[15]DETALHAMENTO PERMISSÃO'!M39+'[16]DETALHAMENTO PERMISSÃO'!M39</f>
        <v>0</v>
      </c>
      <c r="N39" s="78">
        <f>SUM(B39:M39)</f>
        <v>331</v>
      </c>
    </row>
    <row r="40" spans="1:14" ht="18.75" customHeight="1">
      <c r="A40" s="61" t="s">
        <v>141</v>
      </c>
      <c r="B40" s="79">
        <v>4.28</v>
      </c>
      <c r="C40" s="79">
        <v>4.28</v>
      </c>
      <c r="D40" s="79">
        <v>4.28</v>
      </c>
      <c r="E40" s="79">
        <v>4.28</v>
      </c>
      <c r="F40" s="79">
        <v>4.28</v>
      </c>
      <c r="G40" s="79">
        <v>4.28</v>
      </c>
      <c r="H40" s="79">
        <v>4.28</v>
      </c>
      <c r="I40" s="79">
        <v>4.28</v>
      </c>
      <c r="J40" s="79">
        <v>4.28</v>
      </c>
      <c r="K40" s="79">
        <v>4.28</v>
      </c>
      <c r="L40" s="79">
        <v>4.28</v>
      </c>
      <c r="M40" s="79">
        <v>4.28</v>
      </c>
      <c r="N40" s="79"/>
    </row>
    <row r="41" spans="1:14" ht="15" customHeight="1">
      <c r="A41" s="61"/>
      <c r="B41" s="74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28" t="s">
        <v>67</v>
      </c>
      <c r="B42" s="29">
        <f>B43+B44+B45</f>
        <v>11230701.770537598</v>
      </c>
      <c r="C42" s="29">
        <f aca="true" t="shared" si="12" ref="C42:N42">C43+C44+C45</f>
        <v>7787103.669656948</v>
      </c>
      <c r="D42" s="29">
        <f t="shared" si="12"/>
        <v>7553760.513599999</v>
      </c>
      <c r="E42" s="29">
        <f t="shared" si="12"/>
        <v>2045437.1202174</v>
      </c>
      <c r="F42" s="29">
        <f>F43+F44+F45</f>
        <v>6895649.991325272</v>
      </c>
      <c r="G42" s="29">
        <f>G43+G44+G45</f>
        <v>9124853.748607399</v>
      </c>
      <c r="H42" s="29">
        <f t="shared" si="12"/>
        <v>10179354.485547949</v>
      </c>
      <c r="I42" s="29">
        <f t="shared" si="12"/>
        <v>9302845.54989272</v>
      </c>
      <c r="J42" s="29">
        <f t="shared" si="12"/>
        <v>7461183.948299999</v>
      </c>
      <c r="K42" s="29">
        <f t="shared" si="12"/>
        <v>8891016.469560651</v>
      </c>
      <c r="L42" s="29">
        <f t="shared" si="12"/>
        <v>4349661.5778672</v>
      </c>
      <c r="M42" s="29">
        <f t="shared" si="12"/>
        <v>2457687.61</v>
      </c>
      <c r="N42" s="29">
        <f t="shared" si="12"/>
        <v>87279256.45511313</v>
      </c>
    </row>
    <row r="43" spans="1:14" ht="18.75" customHeight="1">
      <c r="A43" s="66" t="s">
        <v>120</v>
      </c>
      <c r="B43" s="63">
        <f aca="true" t="shared" si="13" ref="B43:H43">B35*B7</f>
        <v>11230651.0848</v>
      </c>
      <c r="C43" s="63">
        <f t="shared" si="13"/>
        <v>7785861.869674001</v>
      </c>
      <c r="D43" s="63">
        <f t="shared" si="13"/>
        <v>7553760.513599999</v>
      </c>
      <c r="E43" s="63">
        <f t="shared" si="13"/>
        <v>2045437.1202174</v>
      </c>
      <c r="F43" s="63">
        <f t="shared" si="13"/>
        <v>6895515.78132176</v>
      </c>
      <c r="G43" s="63">
        <f t="shared" si="13"/>
        <v>9124157.873599999</v>
      </c>
      <c r="H43" s="63">
        <f t="shared" si="13"/>
        <v>10178413.465552798</v>
      </c>
      <c r="I43" s="63">
        <f>I35*I7</f>
        <v>9302845.54989272</v>
      </c>
      <c r="J43" s="63">
        <f>J35*J7</f>
        <v>7461183.948299999</v>
      </c>
      <c r="K43" s="63">
        <f>K35*K7</f>
        <v>8891016.469560651</v>
      </c>
      <c r="L43" s="63">
        <f>L35*L7</f>
        <v>4349661.5778672</v>
      </c>
      <c r="M43" s="63">
        <f>M35*M7</f>
        <v>2457687.61</v>
      </c>
      <c r="N43" s="65">
        <f>SUM(B43:M43)</f>
        <v>87276192.86438653</v>
      </c>
    </row>
    <row r="44" spans="1:14" ht="18.75" customHeight="1">
      <c r="A44" s="66" t="s">
        <v>121</v>
      </c>
      <c r="B44" s="63">
        <v>-120.51426239999999</v>
      </c>
      <c r="C44" s="63">
        <v>-2456.1200170527995</v>
      </c>
      <c r="D44" s="63">
        <v>0</v>
      </c>
      <c r="E44" s="63">
        <v>0</v>
      </c>
      <c r="F44" s="63">
        <v>-306.6299964881</v>
      </c>
      <c r="G44" s="63">
        <v>-1683.8049926</v>
      </c>
      <c r="H44" s="63">
        <v>-2089.2200048498003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30">
        <f>SUM(B44:M44)</f>
        <v>-6656.289273390699</v>
      </c>
    </row>
    <row r="45" spans="1:14" ht="18.75" customHeight="1">
      <c r="A45" s="66" t="s">
        <v>69</v>
      </c>
      <c r="B45" s="63">
        <f aca="true" t="shared" si="14" ref="B45:M45">B38</f>
        <v>171.20000000000002</v>
      </c>
      <c r="C45" s="63">
        <f t="shared" si="14"/>
        <v>3697.92</v>
      </c>
      <c r="D45" s="63">
        <f t="shared" si="14"/>
        <v>0</v>
      </c>
      <c r="E45" s="63">
        <f t="shared" si="14"/>
        <v>0</v>
      </c>
      <c r="F45" s="63">
        <f t="shared" si="14"/>
        <v>440.84000000000003</v>
      </c>
      <c r="G45" s="63">
        <f t="shared" si="14"/>
        <v>2379.68</v>
      </c>
      <c r="H45" s="63">
        <f t="shared" si="14"/>
        <v>3030.24</v>
      </c>
      <c r="I45" s="63">
        <f t="shared" si="14"/>
        <v>0</v>
      </c>
      <c r="J45" s="63">
        <f t="shared" si="14"/>
        <v>0</v>
      </c>
      <c r="K45" s="63">
        <f t="shared" si="14"/>
        <v>0</v>
      </c>
      <c r="L45" s="63">
        <f t="shared" si="14"/>
        <v>0</v>
      </c>
      <c r="M45" s="63">
        <f t="shared" si="14"/>
        <v>0</v>
      </c>
      <c r="N45" s="65">
        <f>SUM(B45:M45)</f>
        <v>9719.88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7"/>
    </row>
    <row r="47" spans="1:16" ht="18.75" customHeight="1">
      <c r="A47" s="2" t="s">
        <v>70</v>
      </c>
      <c r="B47" s="30">
        <f>+B48+B51</f>
        <v>-1642914</v>
      </c>
      <c r="C47" s="30">
        <f aca="true" t="shared" si="15" ref="C47:M47">+C48+C51</f>
        <v>-1562964</v>
      </c>
      <c r="D47" s="30">
        <f t="shared" si="15"/>
        <v>-993657</v>
      </c>
      <c r="E47" s="30">
        <f t="shared" si="15"/>
        <v>-243463.5</v>
      </c>
      <c r="F47" s="30">
        <f t="shared" si="15"/>
        <v>-803747</v>
      </c>
      <c r="G47" s="30">
        <f t="shared" si="15"/>
        <v>-1499361.5</v>
      </c>
      <c r="H47" s="30">
        <f t="shared" si="15"/>
        <v>-1905274</v>
      </c>
      <c r="I47" s="30">
        <f t="shared" si="15"/>
        <v>-969513.5</v>
      </c>
      <c r="J47" s="30">
        <f t="shared" si="15"/>
        <v>-1168660.5</v>
      </c>
      <c r="K47" s="30">
        <f t="shared" si="15"/>
        <v>-984122</v>
      </c>
      <c r="L47" s="30">
        <f t="shared" si="15"/>
        <v>-668902.5</v>
      </c>
      <c r="M47" s="30">
        <f t="shared" si="15"/>
        <v>-395118.5</v>
      </c>
      <c r="N47" s="30">
        <f>+N48+N51</f>
        <v>-12837698</v>
      </c>
      <c r="P47" s="48"/>
    </row>
    <row r="48" spans="1:16" ht="18.75" customHeight="1">
      <c r="A48" s="17" t="s">
        <v>71</v>
      </c>
      <c r="B48" s="31">
        <f>B49+B50</f>
        <v>-1642914</v>
      </c>
      <c r="C48" s="31">
        <f>C49+C50</f>
        <v>-1562694</v>
      </c>
      <c r="D48" s="31">
        <f>D49+D50</f>
        <v>-993657</v>
      </c>
      <c r="E48" s="31">
        <f>E49+E50</f>
        <v>-243463.5</v>
      </c>
      <c r="F48" s="31">
        <f aca="true" t="shared" si="16" ref="F48:M48">F49+F50</f>
        <v>-803747</v>
      </c>
      <c r="G48" s="31">
        <f t="shared" si="16"/>
        <v>-1499361.5</v>
      </c>
      <c r="H48" s="31">
        <f t="shared" si="16"/>
        <v>-1905274</v>
      </c>
      <c r="I48" s="31">
        <f t="shared" si="16"/>
        <v>-967893.5</v>
      </c>
      <c r="J48" s="31">
        <f t="shared" si="16"/>
        <v>-1168660.5</v>
      </c>
      <c r="K48" s="31">
        <f t="shared" si="16"/>
        <v>-982772</v>
      </c>
      <c r="L48" s="31">
        <f t="shared" si="16"/>
        <v>-668902.5</v>
      </c>
      <c r="M48" s="31">
        <f t="shared" si="16"/>
        <v>-395118.5</v>
      </c>
      <c r="N48" s="30">
        <f aca="true" t="shared" si="17" ref="N48:N58">SUM(B48:M48)</f>
        <v>-12834458</v>
      </c>
      <c r="P48" s="48"/>
    </row>
    <row r="49" spans="1:16" ht="18.75" customHeight="1">
      <c r="A49" s="13" t="s">
        <v>72</v>
      </c>
      <c r="B49" s="20">
        <f>ROUND(-B9*$D$3,2)</f>
        <v>-1642914</v>
      </c>
      <c r="C49" s="20">
        <f>ROUND(-C9*$D$3,2)</f>
        <v>-1562694</v>
      </c>
      <c r="D49" s="20">
        <f>ROUND(-D9*$D$3,2)</f>
        <v>-993657</v>
      </c>
      <c r="E49" s="20">
        <f>ROUND(-E9*$D$3,2)</f>
        <v>-243463.5</v>
      </c>
      <c r="F49" s="20">
        <f aca="true" t="shared" si="18" ref="F49:M49">ROUND(-F9*$D$3,2)</f>
        <v>-803747</v>
      </c>
      <c r="G49" s="20">
        <f t="shared" si="18"/>
        <v>-1499361.5</v>
      </c>
      <c r="H49" s="20">
        <f t="shared" si="18"/>
        <v>-1905274</v>
      </c>
      <c r="I49" s="20">
        <f t="shared" si="18"/>
        <v>-967893.5</v>
      </c>
      <c r="J49" s="20">
        <f t="shared" si="18"/>
        <v>-1168660.5</v>
      </c>
      <c r="K49" s="20">
        <f t="shared" si="18"/>
        <v>-982772</v>
      </c>
      <c r="L49" s="20">
        <f t="shared" si="18"/>
        <v>-668902.5</v>
      </c>
      <c r="M49" s="20">
        <f t="shared" si="18"/>
        <v>-395118.5</v>
      </c>
      <c r="N49" s="55">
        <f t="shared" si="17"/>
        <v>-12834458</v>
      </c>
      <c r="P49" s="48"/>
    </row>
    <row r="50" spans="1:16" ht="18.75" customHeight="1">
      <c r="A50" s="13" t="s">
        <v>73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19" ref="F50:M50">ROUND(F11*$D$3,2)</f>
        <v>0</v>
      </c>
      <c r="G50" s="20">
        <f t="shared" si="19"/>
        <v>0</v>
      </c>
      <c r="H50" s="20">
        <f t="shared" si="19"/>
        <v>0</v>
      </c>
      <c r="I50" s="20">
        <f t="shared" si="19"/>
        <v>0</v>
      </c>
      <c r="J50" s="20">
        <f t="shared" si="19"/>
        <v>0</v>
      </c>
      <c r="K50" s="20">
        <f t="shared" si="19"/>
        <v>0</v>
      </c>
      <c r="L50" s="20">
        <f t="shared" si="19"/>
        <v>0</v>
      </c>
      <c r="M50" s="20">
        <f t="shared" si="19"/>
        <v>0</v>
      </c>
      <c r="N50" s="55">
        <f>SUM(B50:M50)</f>
        <v>0</v>
      </c>
      <c r="P50" s="48"/>
    </row>
    <row r="51" spans="1:16" ht="18.75" customHeight="1">
      <c r="A51" s="17" t="s">
        <v>74</v>
      </c>
      <c r="B51" s="31">
        <f>SUM(B52:B58)</f>
        <v>0</v>
      </c>
      <c r="C51" s="31">
        <f aca="true" t="shared" si="20" ref="C51:M51">SUM(C52:C58)</f>
        <v>-270</v>
      </c>
      <c r="D51" s="31">
        <f t="shared" si="20"/>
        <v>0</v>
      </c>
      <c r="E51" s="31">
        <f t="shared" si="20"/>
        <v>0</v>
      </c>
      <c r="F51" s="31">
        <f t="shared" si="20"/>
        <v>0</v>
      </c>
      <c r="G51" s="31">
        <f t="shared" si="20"/>
        <v>0</v>
      </c>
      <c r="H51" s="31">
        <f t="shared" si="20"/>
        <v>0</v>
      </c>
      <c r="I51" s="31">
        <f t="shared" si="20"/>
        <v>-1620</v>
      </c>
      <c r="J51" s="31">
        <f t="shared" si="20"/>
        <v>0</v>
      </c>
      <c r="K51" s="31">
        <f t="shared" si="20"/>
        <v>-1350</v>
      </c>
      <c r="L51" s="31">
        <f t="shared" si="20"/>
        <v>0</v>
      </c>
      <c r="M51" s="31">
        <f t="shared" si="20"/>
        <v>0</v>
      </c>
      <c r="N51" s="31">
        <f>SUM(N52:N58)</f>
        <v>-3240</v>
      </c>
      <c r="P51" s="48"/>
    </row>
    <row r="52" spans="1:14" ht="18.75" customHeight="1">
      <c r="A52" s="13" t="s">
        <v>75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7"/>
        <v>0</v>
      </c>
    </row>
    <row r="53" spans="1:14" ht="18.75" customHeight="1">
      <c r="A53" s="13" t="s">
        <v>76</v>
      </c>
      <c r="B53" s="27">
        <v>0</v>
      </c>
      <c r="C53" s="27">
        <v>-270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-1620</v>
      </c>
      <c r="J53" s="27">
        <v>0</v>
      </c>
      <c r="K53" s="27">
        <v>-1350</v>
      </c>
      <c r="L53" s="27">
        <v>0</v>
      </c>
      <c r="M53" s="27">
        <v>0</v>
      </c>
      <c r="N53" s="27">
        <f t="shared" si="17"/>
        <v>-3240</v>
      </c>
    </row>
    <row r="54" spans="1:14" ht="18.75" customHeight="1">
      <c r="A54" s="13" t="s">
        <v>77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7"/>
        <v>0</v>
      </c>
    </row>
    <row r="55" spans="1:14" ht="18.75" customHeight="1">
      <c r="A55" s="13" t="s">
        <v>78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7"/>
        <v>0</v>
      </c>
    </row>
    <row r="56" spans="1:14" ht="18.75" customHeight="1">
      <c r="A56" s="13" t="s">
        <v>79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7"/>
        <v>0</v>
      </c>
    </row>
    <row r="57" spans="1:14" ht="18.75" customHeight="1">
      <c r="A57" s="16" t="s">
        <v>80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7"/>
        <v>0</v>
      </c>
    </row>
    <row r="58" spans="1:14" ht="18.75" customHeight="1">
      <c r="A58" s="17" t="s">
        <v>145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7"/>
        <v>0</v>
      </c>
    </row>
    <row r="59" spans="1:14" ht="15" customHeight="1">
      <c r="A59" s="3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81</v>
      </c>
      <c r="B60" s="34">
        <f aca="true" t="shared" si="21" ref="B60:M60">+B42+B47</f>
        <v>9587787.770537598</v>
      </c>
      <c r="C60" s="34">
        <f t="shared" si="21"/>
        <v>6224139.669656948</v>
      </c>
      <c r="D60" s="34">
        <f t="shared" si="21"/>
        <v>6560103.513599999</v>
      </c>
      <c r="E60" s="34">
        <f t="shared" si="21"/>
        <v>1801973.6202174</v>
      </c>
      <c r="F60" s="34">
        <f t="shared" si="21"/>
        <v>6091902.991325272</v>
      </c>
      <c r="G60" s="34">
        <f t="shared" si="21"/>
        <v>7625492.248607399</v>
      </c>
      <c r="H60" s="34">
        <f t="shared" si="21"/>
        <v>8274080.485547949</v>
      </c>
      <c r="I60" s="34">
        <f t="shared" si="21"/>
        <v>8333332.04989272</v>
      </c>
      <c r="J60" s="34">
        <f t="shared" si="21"/>
        <v>6292523.448299999</v>
      </c>
      <c r="K60" s="34">
        <f t="shared" si="21"/>
        <v>7906894.469560651</v>
      </c>
      <c r="L60" s="34">
        <f t="shared" si="21"/>
        <v>3680759.0778671997</v>
      </c>
      <c r="M60" s="34">
        <f t="shared" si="21"/>
        <v>2062569.1099999999</v>
      </c>
      <c r="N60" s="34">
        <f>SUM(B60:M60)</f>
        <v>74441558.45511313</v>
      </c>
      <c r="P60" s="48"/>
    </row>
    <row r="61" spans="1:16" ht="15" customHeight="1">
      <c r="A61" s="40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7"/>
      <c r="P61" s="39"/>
    </row>
    <row r="62" spans="1:14" ht="15" customHeight="1">
      <c r="A62" s="33"/>
      <c r="B62" s="35">
        <v>0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/>
      <c r="N62" s="36"/>
    </row>
    <row r="63" spans="1:16" ht="18.75" customHeight="1">
      <c r="A63" s="2" t="s">
        <v>82</v>
      </c>
      <c r="B63" s="43">
        <f>SUM(B64:B77)</f>
        <v>9587787.780000001</v>
      </c>
      <c r="C63" s="43">
        <f aca="true" t="shared" si="22" ref="C63:M63">SUM(C64:C77)</f>
        <v>6224139.67</v>
      </c>
      <c r="D63" s="43">
        <f t="shared" si="22"/>
        <v>6560103.540000001</v>
      </c>
      <c r="E63" s="43">
        <f t="shared" si="22"/>
        <v>1801973.6099999999</v>
      </c>
      <c r="F63" s="43">
        <f t="shared" si="22"/>
        <v>6091902.989999999</v>
      </c>
      <c r="G63" s="43">
        <f t="shared" si="22"/>
        <v>7625492.23</v>
      </c>
      <c r="H63" s="43">
        <f t="shared" si="22"/>
        <v>8274080.500000001</v>
      </c>
      <c r="I63" s="43">
        <f t="shared" si="22"/>
        <v>8333332.06</v>
      </c>
      <c r="J63" s="43">
        <f t="shared" si="22"/>
        <v>6292523.45</v>
      </c>
      <c r="K63" s="43">
        <f t="shared" si="22"/>
        <v>7906894.470000001</v>
      </c>
      <c r="L63" s="43">
        <f t="shared" si="22"/>
        <v>3680759.05</v>
      </c>
      <c r="M63" s="43">
        <f t="shared" si="22"/>
        <v>2062569.1099999999</v>
      </c>
      <c r="N63" s="34">
        <f>SUM(N64:N77)</f>
        <v>74441558.46000001</v>
      </c>
      <c r="P63" s="48"/>
    </row>
    <row r="64" spans="1:14" ht="18.75" customHeight="1">
      <c r="A64" s="17" t="s">
        <v>22</v>
      </c>
      <c r="B64" s="43">
        <v>1826310.17</v>
      </c>
      <c r="C64" s="43">
        <v>1653295.2999999998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34">
        <f>SUM(B64:M64)</f>
        <v>3479605.4699999997</v>
      </c>
    </row>
    <row r="65" spans="1:14" ht="18.75" customHeight="1">
      <c r="A65" s="17" t="s">
        <v>24</v>
      </c>
      <c r="B65" s="43">
        <v>6319938.040000001</v>
      </c>
      <c r="C65" s="43">
        <v>3582982.9000000004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34">
        <f aca="true" t="shared" si="23" ref="N65:N76">SUM(B65:M65)</f>
        <v>9902920.940000001</v>
      </c>
    </row>
    <row r="66" spans="1:14" ht="18.75" customHeight="1">
      <c r="A66" s="17" t="s">
        <v>108</v>
      </c>
      <c r="B66" s="42">
        <v>0</v>
      </c>
      <c r="C66" s="42">
        <v>0</v>
      </c>
      <c r="D66" s="31">
        <v>6560103.540000001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31">
        <f t="shared" si="23"/>
        <v>6560103.540000001</v>
      </c>
    </row>
    <row r="67" spans="1:14" ht="18.75" customHeight="1">
      <c r="A67" s="17" t="s">
        <v>109</v>
      </c>
      <c r="B67" s="42">
        <v>0</v>
      </c>
      <c r="C67" s="42">
        <v>0</v>
      </c>
      <c r="D67" s="42">
        <v>0</v>
      </c>
      <c r="E67" s="31">
        <v>1801973.6099999999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34">
        <f t="shared" si="23"/>
        <v>1801973.6099999999</v>
      </c>
    </row>
    <row r="68" spans="1:14" ht="18.75" customHeight="1">
      <c r="A68" s="17" t="s">
        <v>110</v>
      </c>
      <c r="B68" s="42">
        <v>0</v>
      </c>
      <c r="C68" s="42">
        <v>0</v>
      </c>
      <c r="D68" s="42">
        <v>0</v>
      </c>
      <c r="E68" s="42">
        <v>0</v>
      </c>
      <c r="F68" s="31">
        <v>6091902.989999999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31">
        <f t="shared" si="23"/>
        <v>6091902.989999999</v>
      </c>
    </row>
    <row r="69" spans="1:14" ht="18.75" customHeight="1">
      <c r="A69" s="17" t="s">
        <v>111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3">
        <v>7625492.23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34">
        <f t="shared" si="23"/>
        <v>7625492.23</v>
      </c>
    </row>
    <row r="70" spans="1:14" ht="18.75" customHeight="1">
      <c r="A70" s="17" t="s">
        <v>112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3">
        <v>6346436.220000001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34">
        <f t="shared" si="23"/>
        <v>6346436.220000001</v>
      </c>
    </row>
    <row r="71" spans="1:14" ht="18.75" customHeight="1">
      <c r="A71" s="17" t="s">
        <v>113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3">
        <v>1927644.28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34">
        <f t="shared" si="23"/>
        <v>1927644.28</v>
      </c>
    </row>
    <row r="72" spans="1:14" ht="18.75" customHeight="1">
      <c r="A72" s="17" t="s">
        <v>114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31">
        <v>8333332.06</v>
      </c>
      <c r="J72" s="42">
        <v>0</v>
      </c>
      <c r="K72" s="42">
        <v>0</v>
      </c>
      <c r="L72" s="42">
        <v>0</v>
      </c>
      <c r="M72" s="42">
        <v>0</v>
      </c>
      <c r="N72" s="31">
        <f t="shared" si="23"/>
        <v>8333332.06</v>
      </c>
    </row>
    <row r="73" spans="1:14" ht="18.75" customHeight="1">
      <c r="A73" s="17" t="s">
        <v>115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31">
        <v>6292523.45</v>
      </c>
      <c r="K73" s="42">
        <v>0</v>
      </c>
      <c r="L73" s="42">
        <v>0</v>
      </c>
      <c r="M73" s="42">
        <v>0</v>
      </c>
      <c r="N73" s="34">
        <f t="shared" si="23"/>
        <v>6292523.45</v>
      </c>
    </row>
    <row r="74" spans="1:14" ht="18.75" customHeight="1">
      <c r="A74" s="17" t="s">
        <v>116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31">
        <v>7906894.470000001</v>
      </c>
      <c r="L74" s="42">
        <v>0</v>
      </c>
      <c r="M74" s="42">
        <v>0</v>
      </c>
      <c r="N74" s="31">
        <f t="shared" si="23"/>
        <v>7906894.470000001</v>
      </c>
    </row>
    <row r="75" spans="1:14" ht="18.75" customHeight="1">
      <c r="A75" s="17" t="s">
        <v>117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31">
        <v>3680759.05</v>
      </c>
      <c r="M75" s="42">
        <v>0</v>
      </c>
      <c r="N75" s="34">
        <f t="shared" si="23"/>
        <v>3680759.05</v>
      </c>
    </row>
    <row r="76" spans="1:14" ht="18.75" customHeight="1">
      <c r="A76" s="17" t="s">
        <v>118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31">
        <v>2062569.1099999999</v>
      </c>
      <c r="N76" s="31">
        <f t="shared" si="23"/>
        <v>2062569.1099999999</v>
      </c>
    </row>
    <row r="77" spans="1:14" ht="18.75" customHeight="1">
      <c r="A77" s="40" t="s">
        <v>83</v>
      </c>
      <c r="B77" s="38">
        <v>1441539.5699999998</v>
      </c>
      <c r="C77" s="38">
        <v>987861.4700000001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f>SUM(B77:M77)</f>
        <v>2429401.04</v>
      </c>
    </row>
    <row r="78" spans="1:14" ht="17.25" customHeight="1">
      <c r="A78" s="86"/>
      <c r="B78" s="87">
        <v>0</v>
      </c>
      <c r="C78" s="87">
        <v>0</v>
      </c>
      <c r="D78" s="87">
        <v>0</v>
      </c>
      <c r="E78" s="87">
        <v>0</v>
      </c>
      <c r="F78" s="87">
        <v>0</v>
      </c>
      <c r="G78" s="87">
        <v>0</v>
      </c>
      <c r="H78" s="87">
        <v>0</v>
      </c>
      <c r="I78" s="87">
        <v>0</v>
      </c>
      <c r="J78" s="87"/>
      <c r="K78" s="87"/>
      <c r="L78" s="87">
        <v>0</v>
      </c>
      <c r="M78" s="87">
        <v>0</v>
      </c>
      <c r="N78" s="87"/>
    </row>
    <row r="79" spans="1:14" ht="15" customHeight="1">
      <c r="A79" s="44"/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/>
      <c r="N79" s="46"/>
    </row>
    <row r="80" spans="1:14" ht="18.75" customHeight="1">
      <c r="A80" s="2" t="s">
        <v>146</v>
      </c>
      <c r="B80" s="42">
        <v>0</v>
      </c>
      <c r="C80" s="24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34"/>
    </row>
    <row r="81" spans="1:14" ht="18.75" customHeight="1">
      <c r="A81" s="17" t="s">
        <v>84</v>
      </c>
      <c r="B81" s="53">
        <v>1.9507948644031332</v>
      </c>
      <c r="C81" s="24">
        <v>1.9173302138210884</v>
      </c>
      <c r="D81" s="53">
        <v>0</v>
      </c>
      <c r="E81" s="53">
        <v>0</v>
      </c>
      <c r="F81" s="42">
        <v>0</v>
      </c>
      <c r="G81" s="42">
        <v>0</v>
      </c>
      <c r="H81" s="53">
        <v>0</v>
      </c>
      <c r="I81" s="53">
        <v>0</v>
      </c>
      <c r="J81" s="53">
        <v>0</v>
      </c>
      <c r="K81" s="42">
        <v>0</v>
      </c>
      <c r="L81" s="53">
        <v>0</v>
      </c>
      <c r="M81" s="53">
        <v>0</v>
      </c>
      <c r="N81" s="34"/>
    </row>
    <row r="82" spans="1:14" ht="18.75" customHeight="1">
      <c r="A82" s="17" t="s">
        <v>85</v>
      </c>
      <c r="B82" s="53">
        <v>1.6940000003791122</v>
      </c>
      <c r="C82" s="24">
        <v>1.588465017460701</v>
      </c>
      <c r="D82" s="53">
        <v>0</v>
      </c>
      <c r="E82" s="53">
        <v>0</v>
      </c>
      <c r="F82" s="42">
        <v>0</v>
      </c>
      <c r="G82" s="42">
        <v>0</v>
      </c>
      <c r="H82" s="53">
        <v>0</v>
      </c>
      <c r="I82" s="53">
        <v>0</v>
      </c>
      <c r="J82" s="53">
        <v>0</v>
      </c>
      <c r="K82" s="42">
        <v>0</v>
      </c>
      <c r="L82" s="53">
        <v>0</v>
      </c>
      <c r="M82" s="53">
        <v>0</v>
      </c>
      <c r="N82" s="34"/>
    </row>
    <row r="83" spans="1:14" ht="18.75" customHeight="1">
      <c r="A83" s="17" t="s">
        <v>122</v>
      </c>
      <c r="B83" s="53">
        <v>0</v>
      </c>
      <c r="C83" s="24">
        <v>0</v>
      </c>
      <c r="D83" s="24">
        <f>+D42/D7</f>
        <v>1.5792</v>
      </c>
      <c r="E83" s="53">
        <v>0</v>
      </c>
      <c r="F83" s="42">
        <v>0</v>
      </c>
      <c r="G83" s="42">
        <v>0</v>
      </c>
      <c r="H83" s="53">
        <v>0</v>
      </c>
      <c r="I83" s="53">
        <v>0</v>
      </c>
      <c r="J83" s="53">
        <v>0</v>
      </c>
      <c r="K83" s="42">
        <v>0</v>
      </c>
      <c r="L83" s="53">
        <v>0</v>
      </c>
      <c r="M83" s="53">
        <v>0</v>
      </c>
      <c r="N83" s="31"/>
    </row>
    <row r="84" spans="1:14" ht="18.75" customHeight="1">
      <c r="A84" s="17" t="s">
        <v>123</v>
      </c>
      <c r="B84" s="53">
        <v>0</v>
      </c>
      <c r="C84" s="53">
        <v>0</v>
      </c>
      <c r="D84" s="53">
        <v>0</v>
      </c>
      <c r="E84" s="53">
        <f>+E42/E7</f>
        <v>2.0028014822629854</v>
      </c>
      <c r="F84" s="42">
        <v>0</v>
      </c>
      <c r="G84" s="42">
        <v>0</v>
      </c>
      <c r="H84" s="53">
        <v>0</v>
      </c>
      <c r="I84" s="53">
        <v>0</v>
      </c>
      <c r="J84" s="53">
        <v>0</v>
      </c>
      <c r="K84" s="42">
        <v>0</v>
      </c>
      <c r="L84" s="53">
        <v>0</v>
      </c>
      <c r="M84" s="53">
        <v>0</v>
      </c>
      <c r="N84" s="34"/>
    </row>
    <row r="85" spans="1:14" ht="18.75" customHeight="1">
      <c r="A85" s="17" t="s">
        <v>124</v>
      </c>
      <c r="B85" s="53">
        <v>0</v>
      </c>
      <c r="C85" s="53">
        <v>0</v>
      </c>
      <c r="D85" s="53">
        <v>0</v>
      </c>
      <c r="E85" s="53">
        <v>0</v>
      </c>
      <c r="F85" s="53">
        <f>+F42/F7</f>
        <v>1.8378176809714042</v>
      </c>
      <c r="G85" s="42">
        <v>0</v>
      </c>
      <c r="H85" s="53">
        <v>0</v>
      </c>
      <c r="I85" s="53">
        <v>0</v>
      </c>
      <c r="J85" s="53">
        <v>0</v>
      </c>
      <c r="K85" s="42">
        <v>0</v>
      </c>
      <c r="L85" s="53">
        <v>0</v>
      </c>
      <c r="M85" s="53">
        <v>0</v>
      </c>
      <c r="N85" s="31"/>
    </row>
    <row r="86" spans="1:14" ht="18.75" customHeight="1">
      <c r="A86" s="17" t="s">
        <v>125</v>
      </c>
      <c r="B86" s="53">
        <v>0</v>
      </c>
      <c r="C86" s="53">
        <v>0</v>
      </c>
      <c r="D86" s="53">
        <v>0</v>
      </c>
      <c r="E86" s="53">
        <v>0</v>
      </c>
      <c r="F86" s="42">
        <v>0</v>
      </c>
      <c r="G86" s="53">
        <f>+G42/G7</f>
        <v>1.4607113960378466</v>
      </c>
      <c r="H86" s="53">
        <v>0</v>
      </c>
      <c r="I86" s="53">
        <v>0</v>
      </c>
      <c r="J86" s="53">
        <v>0</v>
      </c>
      <c r="K86" s="42">
        <v>0</v>
      </c>
      <c r="L86" s="53">
        <v>0</v>
      </c>
      <c r="M86" s="53">
        <v>0</v>
      </c>
      <c r="N86" s="34"/>
    </row>
    <row r="87" spans="1:14" ht="18.75" customHeight="1">
      <c r="A87" s="17" t="s">
        <v>126</v>
      </c>
      <c r="B87" s="53">
        <v>0</v>
      </c>
      <c r="C87" s="53">
        <v>0</v>
      </c>
      <c r="D87" s="53">
        <v>0</v>
      </c>
      <c r="E87" s="53">
        <v>0</v>
      </c>
      <c r="F87" s="42">
        <v>0</v>
      </c>
      <c r="G87" s="42">
        <v>0</v>
      </c>
      <c r="H87" s="53">
        <v>1.7190225494201963</v>
      </c>
      <c r="I87" s="53">
        <v>0</v>
      </c>
      <c r="J87" s="53">
        <v>0</v>
      </c>
      <c r="K87" s="42">
        <v>0</v>
      </c>
      <c r="L87" s="53">
        <v>0</v>
      </c>
      <c r="M87" s="53">
        <v>0</v>
      </c>
      <c r="N87" s="34"/>
    </row>
    <row r="88" spans="1:14" ht="18.75" customHeight="1">
      <c r="A88" s="17" t="s">
        <v>127</v>
      </c>
      <c r="B88" s="53">
        <v>0</v>
      </c>
      <c r="C88" s="53">
        <v>0</v>
      </c>
      <c r="D88" s="53">
        <v>0</v>
      </c>
      <c r="E88" s="53">
        <v>0</v>
      </c>
      <c r="F88" s="42">
        <v>0</v>
      </c>
      <c r="G88" s="42">
        <v>0</v>
      </c>
      <c r="H88" s="53">
        <v>1.6355664817090791</v>
      </c>
      <c r="I88" s="53">
        <v>0</v>
      </c>
      <c r="J88" s="53">
        <v>0</v>
      </c>
      <c r="K88" s="42">
        <v>0</v>
      </c>
      <c r="L88" s="53">
        <v>0</v>
      </c>
      <c r="M88" s="53">
        <v>0</v>
      </c>
      <c r="N88" s="34"/>
    </row>
    <row r="89" spans="1:14" ht="18.75" customHeight="1">
      <c r="A89" s="17" t="s">
        <v>128</v>
      </c>
      <c r="B89" s="53">
        <v>0</v>
      </c>
      <c r="C89" s="53">
        <v>0</v>
      </c>
      <c r="D89" s="53">
        <v>0</v>
      </c>
      <c r="E89" s="53">
        <v>0</v>
      </c>
      <c r="F89" s="42">
        <v>0</v>
      </c>
      <c r="G89" s="42">
        <v>0</v>
      </c>
      <c r="H89" s="53">
        <v>0</v>
      </c>
      <c r="I89" s="53">
        <f>+I42/I7</f>
        <v>1.6610177585070267</v>
      </c>
      <c r="J89" s="53">
        <v>0</v>
      </c>
      <c r="K89" s="42">
        <v>0</v>
      </c>
      <c r="L89" s="53">
        <v>0</v>
      </c>
      <c r="M89" s="53">
        <v>0</v>
      </c>
      <c r="N89" s="31"/>
    </row>
    <row r="90" spans="1:14" ht="18.75" customHeight="1">
      <c r="A90" s="17" t="s">
        <v>129</v>
      </c>
      <c r="B90" s="53">
        <v>0</v>
      </c>
      <c r="C90" s="53">
        <v>0</v>
      </c>
      <c r="D90" s="53">
        <v>0</v>
      </c>
      <c r="E90" s="53">
        <v>0</v>
      </c>
      <c r="F90" s="42">
        <v>0</v>
      </c>
      <c r="G90" s="42">
        <v>0</v>
      </c>
      <c r="H90" s="53">
        <v>0</v>
      </c>
      <c r="I90" s="53">
        <v>0</v>
      </c>
      <c r="J90" s="53">
        <f>+J42/J7</f>
        <v>1.8737</v>
      </c>
      <c r="K90" s="42">
        <v>0</v>
      </c>
      <c r="L90" s="53">
        <v>0</v>
      </c>
      <c r="M90" s="53">
        <v>0</v>
      </c>
      <c r="N90" s="34"/>
    </row>
    <row r="91" spans="1:14" ht="18.75" customHeight="1">
      <c r="A91" s="17" t="s">
        <v>130</v>
      </c>
      <c r="B91" s="53">
        <v>0</v>
      </c>
      <c r="C91" s="53">
        <v>0</v>
      </c>
      <c r="D91" s="53">
        <v>0</v>
      </c>
      <c r="E91" s="53">
        <v>0</v>
      </c>
      <c r="F91" s="42">
        <v>0</v>
      </c>
      <c r="G91" s="42">
        <v>0</v>
      </c>
      <c r="H91" s="53">
        <v>0</v>
      </c>
      <c r="I91" s="53">
        <v>0</v>
      </c>
      <c r="J91" s="53">
        <v>0</v>
      </c>
      <c r="K91" s="24">
        <f>+K42/K7</f>
        <v>1.7902405130739367</v>
      </c>
      <c r="L91" s="53">
        <v>0</v>
      </c>
      <c r="M91" s="53">
        <v>0</v>
      </c>
      <c r="N91" s="31"/>
    </row>
    <row r="92" spans="1:14" ht="18.75" customHeight="1">
      <c r="A92" s="17" t="s">
        <v>131</v>
      </c>
      <c r="B92" s="53">
        <v>0</v>
      </c>
      <c r="C92" s="53">
        <v>0</v>
      </c>
      <c r="D92" s="53">
        <v>0</v>
      </c>
      <c r="E92" s="53">
        <v>0</v>
      </c>
      <c r="F92" s="42">
        <v>0</v>
      </c>
      <c r="G92" s="42">
        <v>0</v>
      </c>
      <c r="H92" s="53">
        <v>0</v>
      </c>
      <c r="I92" s="53">
        <v>0</v>
      </c>
      <c r="J92" s="53">
        <v>0</v>
      </c>
      <c r="K92" s="53">
        <v>0</v>
      </c>
      <c r="L92" s="53">
        <f>+L42/L7</f>
        <v>2.127026922366866</v>
      </c>
      <c r="M92" s="53">
        <v>0</v>
      </c>
      <c r="N92" s="34"/>
    </row>
    <row r="93" spans="1:14" ht="18.75" customHeight="1">
      <c r="A93" s="40" t="s">
        <v>132</v>
      </c>
      <c r="B93" s="54">
        <v>0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8">
        <f>+M42/M7</f>
        <v>2.089</v>
      </c>
      <c r="N93" s="59"/>
    </row>
    <row r="94" ht="21" customHeight="1">
      <c r="A94" s="47" t="s">
        <v>97</v>
      </c>
    </row>
    <row r="97" ht="14.25">
      <c r="B97" s="49"/>
    </row>
    <row r="98" ht="14.25">
      <c r="H98" s="50"/>
    </row>
    <row r="100" spans="8:11" ht="14.25">
      <c r="H100" s="51"/>
      <c r="I100" s="52"/>
      <c r="J100" s="52"/>
      <c r="K100" s="52"/>
    </row>
  </sheetData>
  <sheetProtection/>
  <mergeCells count="6">
    <mergeCell ref="A1:N1"/>
    <mergeCell ref="A2:N2"/>
    <mergeCell ref="A4:A6"/>
    <mergeCell ref="B4:M4"/>
    <mergeCell ref="N4:N6"/>
    <mergeCell ref="A78:N78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2015-03-04T13:43:28Z</cp:lastPrinted>
  <dcterms:created xsi:type="dcterms:W3CDTF">2012-11-28T17:54:39Z</dcterms:created>
  <dcterms:modified xsi:type="dcterms:W3CDTF">2015-03-20T19:06:45Z</dcterms:modified>
  <cp:category/>
  <cp:version/>
  <cp:contentType/>
  <cp:contentStatus/>
</cp:coreProperties>
</file>