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<sst xmlns="http://schemas.openxmlformats.org/spreadsheetml/2006/main" count="107" uniqueCount="106">
  <si>
    <t xml:space="preserve">Consórcio Transcooper Fênix </t>
  </si>
  <si>
    <t xml:space="preserve">Consórcio Transcooper Fênix        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</si>
  <si>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</si>
  <si>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</si>
  <si>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</si>
  <si>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</si>
  <si>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</si>
  <si>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</si>
  <si>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</si>
  <si>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</si>
  <si>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</si>
  <si>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</si>
  <si>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</si>
  <si>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</si>
  <si>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</si>
  <si>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</si>
  <si>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</si>
  <si>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</si>
  <si>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</si>
  <si>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</si>
  <si>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</si>
  <si>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</si>
  <si>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</si>
  <si>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</si>
  <si>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</si>
  <si>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</si>
  <si>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</si>
  <si>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</si>
  <si>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</si>
  <si>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</si>
  <si>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</si>
  <si>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</si>
  <si>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</si>
  <si>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</si>
  <si>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</si>
  <si>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</si>
  <si>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</si>
  <si>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</si>
  <si>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</si>
  <si>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</si>
  <si>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</si>
  <si>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</si>
  <si>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</si>
  <si>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</si>
  <si>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</si>
  <si>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</si>
  <si>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</si>
  <si>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</si>
  <si>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</si>
  <si>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</si>
  <si>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</si>
  <si>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</si>
  <si>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</si>
  <si>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</si>
  <si>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 Acertos Financeiros (7.1. + 7.2. + 7.3.)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</si>
  <si>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</si>
  <si>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</si>
  <si>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</si>
  <si>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</si>
  <si>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</si>
  <si>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</si>
  <si>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</si>
  <si>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</si>
  <si>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</si>
  <si>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</si>
  <si>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</si>
  <si>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</si>
  <si>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</si>
  <si>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</si>
  <si>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10. Tarifa de Remuneração Líquida Por Passageiro (1)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</si>
  <si>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</si>
  <si>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</si>
  <si>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</si>
  <si>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</si>
  <si>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</si>
  <si>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</si>
  <si>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</si>
  <si>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</si>
  <si>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</si>
  <si>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</si>
  <si>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</si>
  <si>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</si>
  <si>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</si>
  <si>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</si>
  <si>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</si>
  <si>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</si>
  <si>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</si>
  <si>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</si>
  <si>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</si>
  <si>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</si>
  <si>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</si>
  <si>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</si>
  <si>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</si>
  <si>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</si>
  <si>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</si>
  <si>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</si>
  <si>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</si>
  <si>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</si>
  <si>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</si>
  <si>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10.1. Fênix</t>
  </si>
  <si>
    <t>10.2. Transcooper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</si>
  <si>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</si>
  <si>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</si>
  <si>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</si>
  <si>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</si>
  <si>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OPERAÇÃO 31/01/15 - VENCIMENTO 06/02/15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</si>
</sst>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170" fontId="41" fillId="0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2"/>
    </xf>
    <xf numFmtId="0" fontId="41" fillId="34" borderId="10" xfId="0" applyFont="1" applyFill="1" applyBorder="1" applyAlignment="1">
      <alignment vertical="center"/>
    </xf>
    <xf numFmtId="43" fontId="41" fillId="34" borderId="10" xfId="52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vertical="center" indent="3"/>
    </xf>
    <xf numFmtId="172" fontId="41" fillId="34" borderId="10" xfId="52" applyNumberFormat="1" applyFont="1" applyFill="1" applyBorder="1" applyAlignment="1">
      <alignment vertical="center"/>
    </xf>
    <xf numFmtId="0" fontId="41" fillId="35" borderId="10" xfId="0" applyFont="1" applyFill="1" applyBorder="1" applyAlignment="1">
      <alignment horizontal="left" vertical="center" indent="1"/>
    </xf>
    <xf numFmtId="170" fontId="41" fillId="35" borderId="10" xfId="45" applyFont="1" applyFill="1" applyBorder="1" applyAlignment="1">
      <alignment horizontal="center"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97</xdr:row>
      <xdr:rowOff>0</xdr:rowOff>
    </xdr:from>
    <xdr:to>
      <xdr:col>2</xdr:col>
      <xdr:colOff>638175</xdr:colOff>
      <xdr:row>97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638175</xdr:colOff>
      <xdr:row>97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97</xdr:row>
      <xdr:rowOff>0</xdr:rowOff>
    </xdr:from>
    <xdr:to>
      <xdr:col>4</xdr:col>
      <xdr:colOff>638175</xdr:colOff>
      <xdr:row>97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285047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2" t="s">
        <v>46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4" ht="21">
      <c r="A2" s="73" t="s">
        <v>105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</row>
    <row r="3" spans="1:14" ht="23.25" customHeight="1">
      <c r="A3" s="5"/>
      <c r="B3" s="6"/>
      <c r="C3" s="5" t="s">
        <v>2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4" t="s">
        <v>3</v>
      </c>
      <c r="B4" s="74" t="s">
        <v>47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5" t="s">
        <v>4</v>
      </c>
    </row>
    <row r="5" spans="1:14" ht="42" customHeight="1">
      <c r="A5" s="74"/>
      <c r="B5" s="4" t="s">
        <v>0</v>
      </c>
      <c r="C5" s="4" t="s">
        <v>1</v>
      </c>
      <c r="D5" s="4" t="s">
        <v>45</v>
      </c>
      <c r="E5" s="4" t="s">
        <v>71</v>
      </c>
      <c r="F5" s="4" t="s">
        <v>70</v>
      </c>
      <c r="G5" s="4" t="s">
        <v>72</v>
      </c>
      <c r="H5" s="4" t="s">
        <v>73</v>
      </c>
      <c r="I5" s="4" t="s">
        <v>74</v>
      </c>
      <c r="J5" s="4" t="s">
        <v>75</v>
      </c>
      <c r="K5" s="4" t="s">
        <v>74</v>
      </c>
      <c r="L5" s="4" t="s">
        <v>76</v>
      </c>
      <c r="M5" s="4" t="s">
        <v>77</v>
      </c>
      <c r="N5" s="74"/>
    </row>
    <row r="6" spans="1:14" ht="20.25" customHeight="1">
      <c r="A6" s="74"/>
      <c r="B6" s="3" t="s">
        <v>33</v>
      </c>
      <c r="C6" s="3" t="s">
        <v>34</v>
      </c>
      <c r="D6" s="3" t="s">
        <v>35</v>
      </c>
      <c r="E6" s="3" t="s">
        <v>36</v>
      </c>
      <c r="F6" s="3" t="s">
        <v>37</v>
      </c>
      <c r="G6" s="3" t="s">
        <v>38</v>
      </c>
      <c r="H6" s="3" t="s">
        <v>44</v>
      </c>
      <c r="I6" s="3" t="s">
        <v>39</v>
      </c>
      <c r="J6" s="3" t="s">
        <v>41</v>
      </c>
      <c r="K6" s="3" t="s">
        <v>40</v>
      </c>
      <c r="L6" s="3" t="s">
        <v>42</v>
      </c>
      <c r="M6" s="3" t="s">
        <v>43</v>
      </c>
      <c r="N6" s="74"/>
    </row>
    <row r="7" spans="1:16" ht="18.75" customHeight="1">
      <c r="A7" s="9" t="s">
        <v>5</v>
      </c>
      <c r="B7" s="10">
        <f>B8+B20+B24</f>
        <v>353304</v>
      </c>
      <c r="C7" s="10">
        <f>C8+C20+C24</f>
        <v>246479</v>
      </c>
      <c r="D7" s="10">
        <f>D8+D20+D24</f>
        <v>270893</v>
      </c>
      <c r="E7" s="10">
        <f>E8+E20+E24</f>
        <v>57446</v>
      </c>
      <c r="F7" s="10">
        <f aca="true" t="shared" si="0" ref="F7:M7">F8+F20+F24</f>
        <v>194588</v>
      </c>
      <c r="G7" s="10">
        <f t="shared" si="0"/>
        <v>324759</v>
      </c>
      <c r="H7" s="10">
        <f t="shared" si="0"/>
        <v>311594</v>
      </c>
      <c r="I7" s="10">
        <f t="shared" si="0"/>
        <v>303418</v>
      </c>
      <c r="J7" s="10">
        <f t="shared" si="0"/>
        <v>220072</v>
      </c>
      <c r="K7" s="10">
        <f t="shared" si="0"/>
        <v>290085</v>
      </c>
      <c r="L7" s="10">
        <f t="shared" si="0"/>
        <v>101100</v>
      </c>
      <c r="M7" s="10">
        <f t="shared" si="0"/>
        <v>56793</v>
      </c>
      <c r="N7" s="10">
        <f>+N8+N20+N24</f>
        <v>2730531</v>
      </c>
      <c r="P7" s="39"/>
    </row>
    <row r="8" spans="1:14" ht="18.75" customHeight="1">
      <c r="A8" s="11" t="s">
        <v>32</v>
      </c>
      <c r="B8" s="12">
        <f>+B9+B12+B16</f>
        <v>200889</v>
      </c>
      <c r="C8" s="12">
        <f>+C9+C12+C16</f>
        <v>146501</v>
      </c>
      <c r="D8" s="12">
        <f>+D9+D12+D16</f>
        <v>167493</v>
      </c>
      <c r="E8" s="12">
        <f>+E9+E12+E16</f>
        <v>34594</v>
      </c>
      <c r="F8" s="12">
        <f aca="true" t="shared" si="1" ref="F8:M8">+F9+F12+F16</f>
        <v>112854</v>
      </c>
      <c r="G8" s="12">
        <f t="shared" si="1"/>
        <v>192211</v>
      </c>
      <c r="H8" s="12">
        <f t="shared" si="1"/>
        <v>180349</v>
      </c>
      <c r="I8" s="12">
        <f t="shared" si="1"/>
        <v>173549</v>
      </c>
      <c r="J8" s="12">
        <f t="shared" si="1"/>
        <v>132438</v>
      </c>
      <c r="K8" s="12">
        <f t="shared" si="1"/>
        <v>161692</v>
      </c>
      <c r="L8" s="12">
        <f t="shared" si="1"/>
        <v>61784</v>
      </c>
      <c r="M8" s="12">
        <f t="shared" si="1"/>
        <v>36825</v>
      </c>
      <c r="N8" s="12">
        <f>SUM(B8:M8)</f>
        <v>1601179</v>
      </c>
    </row>
    <row r="9" spans="1:14" ht="18.75" customHeight="1">
      <c r="A9" s="13" t="s">
        <v>6</v>
      </c>
      <c r="B9" s="14">
        <v>32215</v>
      </c>
      <c r="C9" s="14">
        <v>29765</v>
      </c>
      <c r="D9" s="14">
        <v>20758</v>
      </c>
      <c r="E9" s="14">
        <v>4796</v>
      </c>
      <c r="F9" s="14">
        <v>14781</v>
      </c>
      <c r="G9" s="14">
        <v>28936</v>
      </c>
      <c r="H9" s="14">
        <v>35624</v>
      </c>
      <c r="I9" s="14">
        <v>19493</v>
      </c>
      <c r="J9" s="14">
        <v>22704</v>
      </c>
      <c r="K9" s="14">
        <v>20608</v>
      </c>
      <c r="L9" s="14">
        <v>11238</v>
      </c>
      <c r="M9" s="14">
        <v>6812</v>
      </c>
      <c r="N9" s="12">
        <f aca="true" t="shared" si="2" ref="N9:N19">SUM(B9:M9)</f>
        <v>247730</v>
      </c>
    </row>
    <row r="10" spans="1:14" ht="18.75" customHeight="1">
      <c r="A10" s="15" t="s">
        <v>7</v>
      </c>
      <c r="B10" s="14">
        <f>+B9-B11</f>
        <v>32215</v>
      </c>
      <c r="C10" s="14">
        <f>+C9-C11</f>
        <v>29765</v>
      </c>
      <c r="D10" s="14">
        <f>+D9-D11</f>
        <v>20758</v>
      </c>
      <c r="E10" s="14">
        <f>+E9-E11</f>
        <v>4796</v>
      </c>
      <c r="F10" s="14">
        <f aca="true" t="shared" si="3" ref="F10:M10">+F9-F11</f>
        <v>14781</v>
      </c>
      <c r="G10" s="14">
        <f t="shared" si="3"/>
        <v>28936</v>
      </c>
      <c r="H10" s="14">
        <f t="shared" si="3"/>
        <v>35624</v>
      </c>
      <c r="I10" s="14">
        <f t="shared" si="3"/>
        <v>19493</v>
      </c>
      <c r="J10" s="14">
        <f t="shared" si="3"/>
        <v>22704</v>
      </c>
      <c r="K10" s="14">
        <f t="shared" si="3"/>
        <v>20608</v>
      </c>
      <c r="L10" s="14">
        <f t="shared" si="3"/>
        <v>11238</v>
      </c>
      <c r="M10" s="14">
        <f t="shared" si="3"/>
        <v>6812</v>
      </c>
      <c r="N10" s="12">
        <f t="shared" si="2"/>
        <v>247730</v>
      </c>
    </row>
    <row r="11" spans="1:14" ht="18.75" customHeight="1">
      <c r="A11" s="15" t="s">
        <v>8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27</v>
      </c>
      <c r="B12" s="14">
        <f>B13+B14+B15</f>
        <v>164297</v>
      </c>
      <c r="C12" s="14">
        <f>C13+C14+C15</f>
        <v>113487</v>
      </c>
      <c r="D12" s="14">
        <f>D13+D14+D15</f>
        <v>144039</v>
      </c>
      <c r="E12" s="14">
        <f>E13+E14+E15</f>
        <v>29098</v>
      </c>
      <c r="F12" s="14">
        <f aca="true" t="shared" si="4" ref="F12:M12">F13+F14+F15</f>
        <v>95579</v>
      </c>
      <c r="G12" s="14">
        <f t="shared" si="4"/>
        <v>158804</v>
      </c>
      <c r="H12" s="14">
        <f t="shared" si="4"/>
        <v>141131</v>
      </c>
      <c r="I12" s="14">
        <f t="shared" si="4"/>
        <v>150585</v>
      </c>
      <c r="J12" s="14">
        <f t="shared" si="4"/>
        <v>107194</v>
      </c>
      <c r="K12" s="14">
        <f t="shared" si="4"/>
        <v>137768</v>
      </c>
      <c r="L12" s="14">
        <f t="shared" si="4"/>
        <v>49528</v>
      </c>
      <c r="M12" s="14">
        <f t="shared" si="4"/>
        <v>29539</v>
      </c>
      <c r="N12" s="12">
        <f t="shared" si="2"/>
        <v>1321049</v>
      </c>
    </row>
    <row r="13" spans="1:14" ht="18.75" customHeight="1">
      <c r="A13" s="15" t="s">
        <v>9</v>
      </c>
      <c r="B13" s="14">
        <v>85511</v>
      </c>
      <c r="C13" s="14">
        <v>61840</v>
      </c>
      <c r="D13" s="14">
        <v>74744</v>
      </c>
      <c r="E13" s="14">
        <v>15366</v>
      </c>
      <c r="F13" s="14">
        <v>50253</v>
      </c>
      <c r="G13" s="14">
        <v>85530</v>
      </c>
      <c r="H13" s="14">
        <v>77822</v>
      </c>
      <c r="I13" s="14">
        <v>81319</v>
      </c>
      <c r="J13" s="14">
        <v>56004</v>
      </c>
      <c r="K13" s="14">
        <v>71539</v>
      </c>
      <c r="L13" s="14">
        <v>25282</v>
      </c>
      <c r="M13" s="14">
        <v>14720</v>
      </c>
      <c r="N13" s="12">
        <f t="shared" si="2"/>
        <v>699930</v>
      </c>
    </row>
    <row r="14" spans="1:14" ht="18.75" customHeight="1">
      <c r="A14" s="15" t="s">
        <v>10</v>
      </c>
      <c r="B14" s="14">
        <v>75241</v>
      </c>
      <c r="C14" s="14">
        <v>48961</v>
      </c>
      <c r="D14" s="14">
        <v>67244</v>
      </c>
      <c r="E14" s="14">
        <v>13093</v>
      </c>
      <c r="F14" s="14">
        <v>43359</v>
      </c>
      <c r="G14" s="14">
        <v>69706</v>
      </c>
      <c r="H14" s="14">
        <v>60537</v>
      </c>
      <c r="I14" s="14">
        <v>66625</v>
      </c>
      <c r="J14" s="14">
        <v>48980</v>
      </c>
      <c r="K14" s="14">
        <v>63623</v>
      </c>
      <c r="L14" s="14">
        <v>23492</v>
      </c>
      <c r="M14" s="14">
        <v>14378</v>
      </c>
      <c r="N14" s="12">
        <f t="shared" si="2"/>
        <v>595239</v>
      </c>
    </row>
    <row r="15" spans="1:14" ht="18.75" customHeight="1">
      <c r="A15" s="15" t="s">
        <v>11</v>
      </c>
      <c r="B15" s="14">
        <v>3545</v>
      </c>
      <c r="C15" s="14">
        <v>2686</v>
      </c>
      <c r="D15" s="14">
        <v>2051</v>
      </c>
      <c r="E15" s="14">
        <v>639</v>
      </c>
      <c r="F15" s="14">
        <v>1967</v>
      </c>
      <c r="G15" s="14">
        <v>3568</v>
      </c>
      <c r="H15" s="14">
        <v>2772</v>
      </c>
      <c r="I15" s="14">
        <v>2641</v>
      </c>
      <c r="J15" s="14">
        <v>2210</v>
      </c>
      <c r="K15" s="14">
        <v>2606</v>
      </c>
      <c r="L15" s="14">
        <v>754</v>
      </c>
      <c r="M15" s="14">
        <v>441</v>
      </c>
      <c r="N15" s="12">
        <f t="shared" si="2"/>
        <v>25880</v>
      </c>
    </row>
    <row r="16" spans="1:14" ht="18.75" customHeight="1">
      <c r="A16" s="16" t="s">
        <v>31</v>
      </c>
      <c r="B16" s="14">
        <f>B17+B18+B19</f>
        <v>4377</v>
      </c>
      <c r="C16" s="14">
        <f>C17+C18+C19</f>
        <v>3249</v>
      </c>
      <c r="D16" s="14">
        <f>D17+D18+D19</f>
        <v>2696</v>
      </c>
      <c r="E16" s="14">
        <f>E17+E18+E19</f>
        <v>700</v>
      </c>
      <c r="F16" s="14">
        <f aca="true" t="shared" si="5" ref="F16:M16">F17+F18+F19</f>
        <v>2494</v>
      </c>
      <c r="G16" s="14">
        <f t="shared" si="5"/>
        <v>4471</v>
      </c>
      <c r="H16" s="14">
        <f t="shared" si="5"/>
        <v>3594</v>
      </c>
      <c r="I16" s="14">
        <f t="shared" si="5"/>
        <v>3471</v>
      </c>
      <c r="J16" s="14">
        <f t="shared" si="5"/>
        <v>2540</v>
      </c>
      <c r="K16" s="14">
        <f t="shared" si="5"/>
        <v>3316</v>
      </c>
      <c r="L16" s="14">
        <f t="shared" si="5"/>
        <v>1018</v>
      </c>
      <c r="M16" s="14">
        <f t="shared" si="5"/>
        <v>474</v>
      </c>
      <c r="N16" s="12">
        <f t="shared" si="2"/>
        <v>32400</v>
      </c>
    </row>
    <row r="17" spans="1:14" ht="18.75" customHeight="1">
      <c r="A17" s="15" t="s">
        <v>28</v>
      </c>
      <c r="B17" s="14">
        <v>3955</v>
      </c>
      <c r="C17" s="14">
        <v>2975</v>
      </c>
      <c r="D17" s="14">
        <v>2467</v>
      </c>
      <c r="E17" s="14">
        <v>633</v>
      </c>
      <c r="F17" s="14">
        <v>2292</v>
      </c>
      <c r="G17" s="14">
        <v>4139</v>
      </c>
      <c r="H17" s="14">
        <v>3320</v>
      </c>
      <c r="I17" s="14">
        <v>3183</v>
      </c>
      <c r="J17" s="14">
        <v>2333</v>
      </c>
      <c r="K17" s="14">
        <v>3012</v>
      </c>
      <c r="L17" s="14">
        <v>919</v>
      </c>
      <c r="M17" s="14">
        <v>414</v>
      </c>
      <c r="N17" s="12">
        <f t="shared" si="2"/>
        <v>29642</v>
      </c>
    </row>
    <row r="18" spans="1:14" ht="18.75" customHeight="1">
      <c r="A18" s="15" t="s">
        <v>29</v>
      </c>
      <c r="B18" s="14">
        <v>368</v>
      </c>
      <c r="C18" s="14">
        <v>223</v>
      </c>
      <c r="D18" s="14">
        <v>188</v>
      </c>
      <c r="E18" s="14">
        <v>55</v>
      </c>
      <c r="F18" s="14">
        <v>166</v>
      </c>
      <c r="G18" s="14">
        <v>265</v>
      </c>
      <c r="H18" s="14">
        <v>239</v>
      </c>
      <c r="I18" s="14">
        <v>251</v>
      </c>
      <c r="J18" s="14">
        <v>175</v>
      </c>
      <c r="K18" s="14">
        <v>267</v>
      </c>
      <c r="L18" s="14">
        <v>92</v>
      </c>
      <c r="M18" s="14">
        <v>46</v>
      </c>
      <c r="N18" s="12">
        <f t="shared" si="2"/>
        <v>2335</v>
      </c>
    </row>
    <row r="19" spans="1:14" ht="18.75" customHeight="1">
      <c r="A19" s="15" t="s">
        <v>30</v>
      </c>
      <c r="B19" s="14">
        <v>54</v>
      </c>
      <c r="C19" s="14">
        <v>51</v>
      </c>
      <c r="D19" s="14">
        <v>41</v>
      </c>
      <c r="E19" s="14">
        <v>12</v>
      </c>
      <c r="F19" s="14">
        <v>36</v>
      </c>
      <c r="G19" s="14">
        <v>67</v>
      </c>
      <c r="H19" s="14">
        <v>35</v>
      </c>
      <c r="I19" s="14">
        <v>37</v>
      </c>
      <c r="J19" s="14">
        <v>32</v>
      </c>
      <c r="K19" s="14">
        <v>37</v>
      </c>
      <c r="L19" s="14">
        <v>7</v>
      </c>
      <c r="M19" s="14">
        <v>14</v>
      </c>
      <c r="N19" s="12">
        <f t="shared" si="2"/>
        <v>423</v>
      </c>
    </row>
    <row r="20" spans="1:14" ht="18.75" customHeight="1">
      <c r="A20" s="17" t="s">
        <v>12</v>
      </c>
      <c r="B20" s="18">
        <f>B21+B22+B23</f>
        <v>109032</v>
      </c>
      <c r="C20" s="18">
        <f>C21+C22+C23</f>
        <v>66287</v>
      </c>
      <c r="D20" s="18">
        <f>D21+D22+D23</f>
        <v>68364</v>
      </c>
      <c r="E20" s="18">
        <f>E21+E22+E23</f>
        <v>14125</v>
      </c>
      <c r="F20" s="18">
        <f aca="true" t="shared" si="6" ref="F20:M20">F21+F22+F23</f>
        <v>51372</v>
      </c>
      <c r="G20" s="18">
        <f t="shared" si="6"/>
        <v>84353</v>
      </c>
      <c r="H20" s="18">
        <f t="shared" si="6"/>
        <v>88339</v>
      </c>
      <c r="I20" s="18">
        <f t="shared" si="6"/>
        <v>97002</v>
      </c>
      <c r="J20" s="18">
        <f t="shared" si="6"/>
        <v>60989</v>
      </c>
      <c r="K20" s="18">
        <f t="shared" si="6"/>
        <v>101528</v>
      </c>
      <c r="L20" s="18">
        <f t="shared" si="6"/>
        <v>31303</v>
      </c>
      <c r="M20" s="18">
        <f t="shared" si="6"/>
        <v>16449</v>
      </c>
      <c r="N20" s="12">
        <f aca="true" t="shared" si="7" ref="N20:N26">SUM(B20:M20)</f>
        <v>789143</v>
      </c>
    </row>
    <row r="21" spans="1:14" ht="18.75" customHeight="1">
      <c r="A21" s="13" t="s">
        <v>13</v>
      </c>
      <c r="B21" s="14">
        <v>61607</v>
      </c>
      <c r="C21" s="14">
        <v>40982</v>
      </c>
      <c r="D21" s="14">
        <v>39423</v>
      </c>
      <c r="E21" s="14">
        <v>8421</v>
      </c>
      <c r="F21" s="14">
        <v>30063</v>
      </c>
      <c r="G21" s="14">
        <v>51047</v>
      </c>
      <c r="H21" s="14">
        <v>54295</v>
      </c>
      <c r="I21" s="14">
        <v>56835</v>
      </c>
      <c r="J21" s="14">
        <v>35315</v>
      </c>
      <c r="K21" s="14">
        <v>56690</v>
      </c>
      <c r="L21" s="14">
        <v>17515</v>
      </c>
      <c r="M21" s="14">
        <v>9037</v>
      </c>
      <c r="N21" s="12">
        <f t="shared" si="7"/>
        <v>461230</v>
      </c>
    </row>
    <row r="22" spans="1:14" ht="18.75" customHeight="1">
      <c r="A22" s="13" t="s">
        <v>14</v>
      </c>
      <c r="B22" s="14">
        <v>45404</v>
      </c>
      <c r="C22" s="14">
        <v>24044</v>
      </c>
      <c r="D22" s="14">
        <v>28006</v>
      </c>
      <c r="E22" s="14">
        <v>5425</v>
      </c>
      <c r="F22" s="14">
        <v>20354</v>
      </c>
      <c r="G22" s="14">
        <v>31687</v>
      </c>
      <c r="H22" s="14">
        <v>32688</v>
      </c>
      <c r="I22" s="14">
        <v>38734</v>
      </c>
      <c r="J22" s="14">
        <v>24663</v>
      </c>
      <c r="K22" s="14">
        <v>43376</v>
      </c>
      <c r="L22" s="14">
        <v>13389</v>
      </c>
      <c r="M22" s="14">
        <v>7205</v>
      </c>
      <c r="N22" s="12">
        <f t="shared" si="7"/>
        <v>314975</v>
      </c>
    </row>
    <row r="23" spans="1:14" ht="18.75" customHeight="1">
      <c r="A23" s="13" t="s">
        <v>15</v>
      </c>
      <c r="B23" s="14">
        <v>2021</v>
      </c>
      <c r="C23" s="14">
        <v>1261</v>
      </c>
      <c r="D23" s="14">
        <v>935</v>
      </c>
      <c r="E23" s="14">
        <v>279</v>
      </c>
      <c r="F23" s="14">
        <v>955</v>
      </c>
      <c r="G23" s="14">
        <v>1619</v>
      </c>
      <c r="H23" s="14">
        <v>1356</v>
      </c>
      <c r="I23" s="14">
        <v>1433</v>
      </c>
      <c r="J23" s="14">
        <v>1011</v>
      </c>
      <c r="K23" s="14">
        <v>1462</v>
      </c>
      <c r="L23" s="14">
        <v>399</v>
      </c>
      <c r="M23" s="14">
        <v>207</v>
      </c>
      <c r="N23" s="12">
        <f t="shared" si="7"/>
        <v>12938</v>
      </c>
    </row>
    <row r="24" spans="1:14" ht="18.75" customHeight="1">
      <c r="A24" s="17" t="s">
        <v>16</v>
      </c>
      <c r="B24" s="14">
        <f>B25+B26</f>
        <v>43383</v>
      </c>
      <c r="C24" s="14">
        <f>C25+C26</f>
        <v>33691</v>
      </c>
      <c r="D24" s="14">
        <f>D25+D26</f>
        <v>35036</v>
      </c>
      <c r="E24" s="14">
        <f>E25+E26</f>
        <v>8727</v>
      </c>
      <c r="F24" s="14">
        <f aca="true" t="shared" si="8" ref="F24:M24">F25+F26</f>
        <v>30362</v>
      </c>
      <c r="G24" s="14">
        <f t="shared" si="8"/>
        <v>48195</v>
      </c>
      <c r="H24" s="14">
        <f t="shared" si="8"/>
        <v>42906</v>
      </c>
      <c r="I24" s="14">
        <f t="shared" si="8"/>
        <v>32867</v>
      </c>
      <c r="J24" s="14">
        <f t="shared" si="8"/>
        <v>26645</v>
      </c>
      <c r="K24" s="14">
        <f t="shared" si="8"/>
        <v>26865</v>
      </c>
      <c r="L24" s="14">
        <f t="shared" si="8"/>
        <v>8013</v>
      </c>
      <c r="M24" s="14">
        <f t="shared" si="8"/>
        <v>3519</v>
      </c>
      <c r="N24" s="12">
        <f t="shared" si="7"/>
        <v>340209</v>
      </c>
    </row>
    <row r="25" spans="1:14" ht="18.75" customHeight="1">
      <c r="A25" s="13" t="s">
        <v>17</v>
      </c>
      <c r="B25" s="14">
        <v>27765</v>
      </c>
      <c r="C25" s="14">
        <v>21562</v>
      </c>
      <c r="D25" s="14">
        <v>22423</v>
      </c>
      <c r="E25" s="14">
        <v>5585</v>
      </c>
      <c r="F25" s="14">
        <v>19432</v>
      </c>
      <c r="G25" s="14">
        <v>30845</v>
      </c>
      <c r="H25" s="14">
        <v>27460</v>
      </c>
      <c r="I25" s="14">
        <v>21035</v>
      </c>
      <c r="J25" s="14">
        <v>17053</v>
      </c>
      <c r="K25" s="14">
        <v>17194</v>
      </c>
      <c r="L25" s="14">
        <v>5128</v>
      </c>
      <c r="M25" s="14">
        <v>2252</v>
      </c>
      <c r="N25" s="12">
        <f t="shared" si="7"/>
        <v>217734</v>
      </c>
    </row>
    <row r="26" spans="1:14" ht="18.75" customHeight="1">
      <c r="A26" s="13" t="s">
        <v>18</v>
      </c>
      <c r="B26" s="14">
        <v>15618</v>
      </c>
      <c r="C26" s="14">
        <v>12129</v>
      </c>
      <c r="D26" s="14">
        <v>12613</v>
      </c>
      <c r="E26" s="14">
        <v>3142</v>
      </c>
      <c r="F26" s="14">
        <v>10930</v>
      </c>
      <c r="G26" s="14">
        <v>17350</v>
      </c>
      <c r="H26" s="14">
        <v>15446</v>
      </c>
      <c r="I26" s="14">
        <v>11832</v>
      </c>
      <c r="J26" s="14">
        <v>9592</v>
      </c>
      <c r="K26" s="14">
        <v>9671</v>
      </c>
      <c r="L26" s="14">
        <v>2885</v>
      </c>
      <c r="M26" s="14">
        <v>1267</v>
      </c>
      <c r="N26" s="12">
        <f t="shared" si="7"/>
        <v>122475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24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19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20</v>
      </c>
      <c r="B30" s="22">
        <v>1</v>
      </c>
      <c r="C30" s="22">
        <v>0.9705</v>
      </c>
      <c r="D30" s="22">
        <v>1</v>
      </c>
      <c r="E30" s="22">
        <v>0.9449</v>
      </c>
      <c r="F30" s="22">
        <v>0.9856</v>
      </c>
      <c r="G30" s="22">
        <v>1</v>
      </c>
      <c r="H30" s="22">
        <v>0.972</v>
      </c>
      <c r="I30" s="22">
        <v>0.9848</v>
      </c>
      <c r="J30" s="22">
        <v>1</v>
      </c>
      <c r="K30" s="22">
        <v>0.9927</v>
      </c>
      <c r="L30" s="22">
        <v>0.9953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48</v>
      </c>
      <c r="B32" s="23">
        <f>(((+B$8+B$20)*B$29)+(B$24*B$30))/B$7</f>
        <v>1</v>
      </c>
      <c r="C32" s="23">
        <f aca="true" t="shared" si="9" ref="C32:M32">(((+C$8+C$20)*C$29)+(C$24*C$30))/C$7</f>
        <v>0.9959676706737695</v>
      </c>
      <c r="D32" s="23">
        <f t="shared" si="9"/>
        <v>1</v>
      </c>
      <c r="E32" s="23">
        <f t="shared" si="9"/>
        <v>0.9916293963026146</v>
      </c>
      <c r="F32" s="23">
        <f t="shared" si="9"/>
        <v>0.9977531358562707</v>
      </c>
      <c r="G32" s="23">
        <f t="shared" si="9"/>
        <v>1</v>
      </c>
      <c r="H32" s="23">
        <f t="shared" si="9"/>
        <v>0.9961444443731265</v>
      </c>
      <c r="I32" s="23">
        <f t="shared" si="9"/>
        <v>0.9983534978148956</v>
      </c>
      <c r="J32" s="23">
        <f t="shared" si="9"/>
        <v>1</v>
      </c>
      <c r="K32" s="23">
        <f t="shared" si="9"/>
        <v>0.9993239412585966</v>
      </c>
      <c r="L32" s="23">
        <f t="shared" si="9"/>
        <v>0.9996274866468843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21</v>
      </c>
      <c r="B34" s="26">
        <v>1.7408</v>
      </c>
      <c r="C34" s="26">
        <v>1.682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27"/>
    </row>
    <row r="35" spans="1:14" ht="18.75" customHeight="1">
      <c r="A35" s="17" t="s">
        <v>25</v>
      </c>
      <c r="B35" s="26">
        <f>B32*B34</f>
        <v>1.7408</v>
      </c>
      <c r="C35" s="26">
        <f>C32*C34</f>
        <v>1.6752176220732802</v>
      </c>
      <c r="D35" s="26">
        <f>D32*D34</f>
        <v>1.5792</v>
      </c>
      <c r="E35" s="26">
        <f>E32*E34</f>
        <v>2.003289706410542</v>
      </c>
      <c r="F35" s="26">
        <f aca="true" t="shared" si="10" ref="F35:M35">F32*F34</f>
        <v>1.837761500933665</v>
      </c>
      <c r="G35" s="26">
        <f t="shared" si="10"/>
        <v>1.4606</v>
      </c>
      <c r="H35" s="26">
        <f t="shared" si="10"/>
        <v>1.6977289765451196</v>
      </c>
      <c r="I35" s="26">
        <f t="shared" si="10"/>
        <v>1.6609607143146417</v>
      </c>
      <c r="J35" s="26">
        <f t="shared" si="10"/>
        <v>1.8737</v>
      </c>
      <c r="K35" s="26">
        <f t="shared" si="10"/>
        <v>1.790288840764776</v>
      </c>
      <c r="L35" s="26">
        <f t="shared" si="10"/>
        <v>2.1270073660872404</v>
      </c>
      <c r="M35" s="26">
        <f t="shared" si="10"/>
        <v>2.089</v>
      </c>
      <c r="N35" s="27"/>
    </row>
    <row r="36" spans="1:14" ht="18.75" customHeight="1">
      <c r="A36" s="61" t="s">
        <v>49</v>
      </c>
      <c r="B36" s="26">
        <v>-0.0001524</v>
      </c>
      <c r="C36" s="26">
        <v>-0.0014391895</v>
      </c>
      <c r="D36" s="26">
        <v>0</v>
      </c>
      <c r="E36" s="26">
        <v>0</v>
      </c>
      <c r="F36" s="26">
        <v>-0.0003058256</v>
      </c>
      <c r="G36" s="26">
        <v>-0.0004246</v>
      </c>
      <c r="H36" s="26">
        <v>-0.0006416041</v>
      </c>
      <c r="I36" s="26">
        <v>0</v>
      </c>
      <c r="J36" s="26">
        <v>0</v>
      </c>
      <c r="K36" s="26">
        <v>0</v>
      </c>
      <c r="L36" s="26">
        <v>0</v>
      </c>
      <c r="M36" s="26">
        <v>0</v>
      </c>
      <c r="N36" s="63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102</v>
      </c>
      <c r="B38" s="65">
        <f aca="true" t="shared" si="11" ref="B38:M38">B39*B40</f>
        <v>85.60000000000001</v>
      </c>
      <c r="C38" s="65">
        <f t="shared" si="11"/>
        <v>629.1600000000001</v>
      </c>
      <c r="D38" s="65">
        <f t="shared" si="11"/>
        <v>0</v>
      </c>
      <c r="E38" s="65">
        <f t="shared" si="11"/>
        <v>0</v>
      </c>
      <c r="F38" s="65">
        <f t="shared" si="11"/>
        <v>111.28</v>
      </c>
      <c r="G38" s="65">
        <f t="shared" si="11"/>
        <v>235.4</v>
      </c>
      <c r="H38" s="65">
        <f t="shared" si="11"/>
        <v>355.24</v>
      </c>
      <c r="I38" s="65">
        <f t="shared" si="11"/>
        <v>0</v>
      </c>
      <c r="J38" s="65">
        <f t="shared" si="11"/>
        <v>0</v>
      </c>
      <c r="K38" s="65">
        <f t="shared" si="11"/>
        <v>0</v>
      </c>
      <c r="L38" s="65">
        <f t="shared" si="11"/>
        <v>0</v>
      </c>
      <c r="M38" s="65">
        <f t="shared" si="11"/>
        <v>0</v>
      </c>
      <c r="N38" s="28">
        <f>SUM(B38:M38)</f>
        <v>1416.68</v>
      </c>
    </row>
    <row r="39" spans="1:14" ht="18.75" customHeight="1">
      <c r="A39" s="61" t="s">
        <v>51</v>
      </c>
      <c r="B39" s="67">
        <v>20</v>
      </c>
      <c r="C39" s="67">
        <v>147</v>
      </c>
      <c r="D39" s="67">
        <v>0</v>
      </c>
      <c r="E39" s="67">
        <v>0</v>
      </c>
      <c r="F39" s="67">
        <v>26</v>
      </c>
      <c r="G39" s="67">
        <v>55</v>
      </c>
      <c r="H39" s="67">
        <v>83</v>
      </c>
      <c r="I39" s="67">
        <v>0</v>
      </c>
      <c r="J39" s="67">
        <v>0</v>
      </c>
      <c r="K39" s="67">
        <v>0</v>
      </c>
      <c r="L39" s="67">
        <v>0</v>
      </c>
      <c r="M39" s="67">
        <v>0</v>
      </c>
      <c r="N39" s="12">
        <f>SUM(B39:M39)</f>
        <v>331</v>
      </c>
    </row>
    <row r="40" spans="1:14" ht="18.75" customHeight="1">
      <c r="A40" s="61" t="s">
        <v>52</v>
      </c>
      <c r="B40" s="63">
        <v>4.28</v>
      </c>
      <c r="C40" s="63">
        <v>4.28</v>
      </c>
      <c r="D40" s="63">
        <v>0</v>
      </c>
      <c r="E40" s="63">
        <v>0</v>
      </c>
      <c r="F40" s="63">
        <v>4.28</v>
      </c>
      <c r="G40" s="63">
        <v>4.28</v>
      </c>
      <c r="H40" s="63">
        <v>4.28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50</v>
      </c>
      <c r="B42" s="69">
        <f>B43+B44+B45</f>
        <v>615063.3596704</v>
      </c>
      <c r="C42" s="69">
        <f aca="true" t="shared" si="12" ref="C42:N42">C43+C44+C45</f>
        <v>413180.3942822295</v>
      </c>
      <c r="D42" s="69">
        <f t="shared" si="12"/>
        <v>427794.2256</v>
      </c>
      <c r="E42" s="69">
        <f t="shared" si="12"/>
        <v>115080.98047446001</v>
      </c>
      <c r="F42" s="69">
        <f>F43+F44+F45</f>
        <v>357658.1049518272</v>
      </c>
      <c r="G42" s="69">
        <f>G43+G44+G45</f>
        <v>474440.5027286</v>
      </c>
      <c r="H42" s="69">
        <f t="shared" si="12"/>
        <v>529157.4827296645</v>
      </c>
      <c r="I42" s="69">
        <f t="shared" si="12"/>
        <v>503965.37801591994</v>
      </c>
      <c r="J42" s="69">
        <f t="shared" si="12"/>
        <v>412348.9064</v>
      </c>
      <c r="K42" s="69">
        <f t="shared" si="12"/>
        <v>519335.93837325</v>
      </c>
      <c r="L42" s="69">
        <f t="shared" si="12"/>
        <v>215040.44471142002</v>
      </c>
      <c r="M42" s="69">
        <f t="shared" si="12"/>
        <v>118640.577</v>
      </c>
      <c r="N42" s="69">
        <f t="shared" si="12"/>
        <v>4701706.29493777</v>
      </c>
    </row>
    <row r="43" spans="1:14" ht="18.75" customHeight="1">
      <c r="A43" s="66" t="s">
        <v>103</v>
      </c>
      <c r="B43" s="63">
        <f aca="true" t="shared" si="13" ref="B43:H43">B35*B7</f>
        <v>615031.6032</v>
      </c>
      <c r="C43" s="63">
        <f t="shared" si="13"/>
        <v>412905.964271</v>
      </c>
      <c r="D43" s="63">
        <f t="shared" si="13"/>
        <v>427794.2256</v>
      </c>
      <c r="E43" s="63">
        <f t="shared" si="13"/>
        <v>115080.98047446001</v>
      </c>
      <c r="F43" s="63">
        <f t="shared" si="13"/>
        <v>357606.33494368</v>
      </c>
      <c r="G43" s="63">
        <f t="shared" si="13"/>
        <v>474342.99539999996</v>
      </c>
      <c r="H43" s="63">
        <f t="shared" si="13"/>
        <v>529002.1627176</v>
      </c>
      <c r="I43" s="63">
        <f>I35*I7</f>
        <v>503965.37801591994</v>
      </c>
      <c r="J43" s="63">
        <f>J35*J7</f>
        <v>412348.9064</v>
      </c>
      <c r="K43" s="63">
        <f>K35*K7</f>
        <v>519335.93837325</v>
      </c>
      <c r="L43" s="63">
        <f>L35*L7</f>
        <v>215040.44471142002</v>
      </c>
      <c r="M43" s="63">
        <f>M35*M7</f>
        <v>118640.577</v>
      </c>
      <c r="N43" s="65">
        <f>SUM(B43:M43)</f>
        <v>4701095.511107329</v>
      </c>
    </row>
    <row r="44" spans="1:14" ht="18.75" customHeight="1">
      <c r="A44" s="66" t="s">
        <v>104</v>
      </c>
      <c r="B44" s="63">
        <f aca="true" t="shared" si="14" ref="B44:M44">B36*B7</f>
        <v>-53.8435296</v>
      </c>
      <c r="C44" s="63">
        <f t="shared" si="14"/>
        <v>-354.7299887705</v>
      </c>
      <c r="D44" s="63">
        <f t="shared" si="14"/>
        <v>0</v>
      </c>
      <c r="E44" s="63">
        <f t="shared" si="14"/>
        <v>0</v>
      </c>
      <c r="F44" s="63">
        <f t="shared" si="14"/>
        <v>-59.5099918528</v>
      </c>
      <c r="G44" s="63">
        <f t="shared" si="14"/>
        <v>-137.8926714</v>
      </c>
      <c r="H44" s="63">
        <f t="shared" si="14"/>
        <v>-199.9199879354</v>
      </c>
      <c r="I44" s="63">
        <f t="shared" si="14"/>
        <v>0</v>
      </c>
      <c r="J44" s="63">
        <f t="shared" si="14"/>
        <v>0</v>
      </c>
      <c r="K44" s="63">
        <f t="shared" si="14"/>
        <v>0</v>
      </c>
      <c r="L44" s="63">
        <f t="shared" si="14"/>
        <v>0</v>
      </c>
      <c r="M44" s="63">
        <f t="shared" si="14"/>
        <v>0</v>
      </c>
      <c r="N44" s="65">
        <f>SUM(B44:M44)</f>
        <v>-805.8961695587</v>
      </c>
    </row>
    <row r="45" spans="1:14" ht="18.75" customHeight="1">
      <c r="A45" s="66" t="s">
        <v>53</v>
      </c>
      <c r="B45" s="63">
        <f aca="true" t="shared" si="15" ref="B45:M45">B38</f>
        <v>85.60000000000001</v>
      </c>
      <c r="C45" s="63">
        <f t="shared" si="15"/>
        <v>629.1600000000001</v>
      </c>
      <c r="D45" s="63">
        <f t="shared" si="15"/>
        <v>0</v>
      </c>
      <c r="E45" s="63">
        <f t="shared" si="15"/>
        <v>0</v>
      </c>
      <c r="F45" s="63">
        <f t="shared" si="15"/>
        <v>111.28</v>
      </c>
      <c r="G45" s="63">
        <f t="shared" si="15"/>
        <v>235.4</v>
      </c>
      <c r="H45" s="63">
        <f t="shared" si="15"/>
        <v>355.24</v>
      </c>
      <c r="I45" s="63">
        <f t="shared" si="15"/>
        <v>0</v>
      </c>
      <c r="J45" s="63">
        <f t="shared" si="15"/>
        <v>0</v>
      </c>
      <c r="K45" s="63">
        <f t="shared" si="15"/>
        <v>0</v>
      </c>
      <c r="L45" s="63">
        <f t="shared" si="15"/>
        <v>0</v>
      </c>
      <c r="M45" s="63">
        <f t="shared" si="15"/>
        <v>0</v>
      </c>
      <c r="N45" s="65">
        <f>SUM(B45:M45)</f>
        <v>1416.68</v>
      </c>
    </row>
    <row r="46" spans="1:14" ht="15" customHeight="1">
      <c r="A46" s="13"/>
      <c r="B46" s="20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60"/>
    </row>
    <row r="47" spans="1:16" ht="18.75" customHeight="1">
      <c r="A47" s="2" t="s">
        <v>54</v>
      </c>
      <c r="B47" s="28">
        <f aca="true" t="shared" si="16" ref="B47:N47">+B48+B51+B58</f>
        <v>-112752.5</v>
      </c>
      <c r="C47" s="28">
        <f t="shared" si="16"/>
        <v>-104177.5</v>
      </c>
      <c r="D47" s="28">
        <f t="shared" si="16"/>
        <v>-72653</v>
      </c>
      <c r="E47" s="28">
        <f t="shared" si="16"/>
        <v>-16786</v>
      </c>
      <c r="F47" s="28">
        <f t="shared" si="16"/>
        <v>-51733.5</v>
      </c>
      <c r="G47" s="28">
        <f t="shared" si="16"/>
        <v>-101276</v>
      </c>
      <c r="H47" s="28">
        <f t="shared" si="16"/>
        <v>-124684</v>
      </c>
      <c r="I47" s="28">
        <f t="shared" si="16"/>
        <v>-68225.5</v>
      </c>
      <c r="J47" s="28">
        <f t="shared" si="16"/>
        <v>-79464</v>
      </c>
      <c r="K47" s="28">
        <f t="shared" si="16"/>
        <v>-72128</v>
      </c>
      <c r="L47" s="28">
        <f t="shared" si="16"/>
        <v>-39333</v>
      </c>
      <c r="M47" s="28">
        <f t="shared" si="16"/>
        <v>-23842</v>
      </c>
      <c r="N47" s="28">
        <f t="shared" si="16"/>
        <v>-867055</v>
      </c>
      <c r="P47" s="40"/>
    </row>
    <row r="48" spans="1:16" ht="18.75" customHeight="1">
      <c r="A48" s="17" t="s">
        <v>55</v>
      </c>
      <c r="B48" s="29">
        <f>B49+B50</f>
        <v>-112752.5</v>
      </c>
      <c r="C48" s="29">
        <f>C49+C50</f>
        <v>-104177.5</v>
      </c>
      <c r="D48" s="29">
        <f>D49+D50</f>
        <v>-72653</v>
      </c>
      <c r="E48" s="29">
        <f>E49+E50</f>
        <v>-16786</v>
      </c>
      <c r="F48" s="29">
        <f aca="true" t="shared" si="17" ref="F48:M48">F49+F50</f>
        <v>-51733.5</v>
      </c>
      <c r="G48" s="29">
        <f t="shared" si="17"/>
        <v>-101276</v>
      </c>
      <c r="H48" s="29">
        <f t="shared" si="17"/>
        <v>-124684</v>
      </c>
      <c r="I48" s="29">
        <f t="shared" si="17"/>
        <v>-68225.5</v>
      </c>
      <c r="J48" s="29">
        <f t="shared" si="17"/>
        <v>-79464</v>
      </c>
      <c r="K48" s="29">
        <f t="shared" si="17"/>
        <v>-72128</v>
      </c>
      <c r="L48" s="29">
        <f t="shared" si="17"/>
        <v>-39333</v>
      </c>
      <c r="M48" s="29">
        <f t="shared" si="17"/>
        <v>-23842</v>
      </c>
      <c r="N48" s="28">
        <f aca="true" t="shared" si="18" ref="N48:N58">SUM(B48:M48)</f>
        <v>-867055</v>
      </c>
      <c r="P48" s="40"/>
    </row>
    <row r="49" spans="1:16" ht="18.75" customHeight="1">
      <c r="A49" s="13" t="s">
        <v>56</v>
      </c>
      <c r="B49" s="20">
        <f>ROUND(-B9*$D$3,2)</f>
        <v>-112752.5</v>
      </c>
      <c r="C49" s="20">
        <f>ROUND(-C9*$D$3,2)</f>
        <v>-104177.5</v>
      </c>
      <c r="D49" s="20">
        <f>ROUND(-D9*$D$3,2)</f>
        <v>-72653</v>
      </c>
      <c r="E49" s="20">
        <f>ROUND(-E9*$D$3,2)</f>
        <v>-16786</v>
      </c>
      <c r="F49" s="20">
        <f aca="true" t="shared" si="19" ref="F49:M49">ROUND(-F9*$D$3,2)</f>
        <v>-51733.5</v>
      </c>
      <c r="G49" s="20">
        <f t="shared" si="19"/>
        <v>-101276</v>
      </c>
      <c r="H49" s="20">
        <f t="shared" si="19"/>
        <v>-124684</v>
      </c>
      <c r="I49" s="20">
        <f t="shared" si="19"/>
        <v>-68225.5</v>
      </c>
      <c r="J49" s="20">
        <f t="shared" si="19"/>
        <v>-79464</v>
      </c>
      <c r="K49" s="20">
        <f t="shared" si="19"/>
        <v>-72128</v>
      </c>
      <c r="L49" s="20">
        <f t="shared" si="19"/>
        <v>-39333</v>
      </c>
      <c r="M49" s="20">
        <f t="shared" si="19"/>
        <v>-23842</v>
      </c>
      <c r="N49" s="54">
        <f t="shared" si="18"/>
        <v>-867055</v>
      </c>
      <c r="P49" s="40"/>
    </row>
    <row r="50" spans="1:16" ht="18.75" customHeight="1">
      <c r="A50" s="13" t="s">
        <v>57</v>
      </c>
      <c r="B50" s="20">
        <f>ROUND(B11*$D$3,2)</f>
        <v>0</v>
      </c>
      <c r="C50" s="20">
        <f>ROUND(C11*$D$3,2)</f>
        <v>0</v>
      </c>
      <c r="D50" s="20">
        <f>ROUND(D11*$D$3,2)</f>
        <v>0</v>
      </c>
      <c r="E50" s="20">
        <f>ROUND(E11*$D$3,2)</f>
        <v>0</v>
      </c>
      <c r="F50" s="20">
        <f aca="true" t="shared" si="20" ref="F50:M50">ROUND(F11*$D$3,2)</f>
        <v>0</v>
      </c>
      <c r="G50" s="20">
        <f t="shared" si="20"/>
        <v>0</v>
      </c>
      <c r="H50" s="20">
        <f t="shared" si="20"/>
        <v>0</v>
      </c>
      <c r="I50" s="20">
        <f t="shared" si="20"/>
        <v>0</v>
      </c>
      <c r="J50" s="20">
        <f t="shared" si="20"/>
        <v>0</v>
      </c>
      <c r="K50" s="20">
        <f t="shared" si="20"/>
        <v>0</v>
      </c>
      <c r="L50" s="20">
        <f t="shared" si="20"/>
        <v>0</v>
      </c>
      <c r="M50" s="20">
        <f t="shared" si="20"/>
        <v>0</v>
      </c>
      <c r="N50" s="54">
        <f>SUM(B50:M50)</f>
        <v>0</v>
      </c>
      <c r="P50" s="40"/>
    </row>
    <row r="51" spans="1:16" ht="18.75" customHeight="1">
      <c r="A51" s="17" t="s">
        <v>58</v>
      </c>
      <c r="B51" s="29">
        <f>SUM(B52:B56)</f>
        <v>0</v>
      </c>
      <c r="C51" s="29">
        <f>SUM(C52:C56)</f>
        <v>0</v>
      </c>
      <c r="D51" s="29">
        <f>SUM(D52:D56)</f>
        <v>0</v>
      </c>
      <c r="E51" s="29">
        <f>SUM(E52:E56)</f>
        <v>0</v>
      </c>
      <c r="F51" s="29">
        <f aca="true" t="shared" si="21" ref="F51:M51">SUM(F52:F56)</f>
        <v>0</v>
      </c>
      <c r="G51" s="29">
        <f t="shared" si="21"/>
        <v>0</v>
      </c>
      <c r="H51" s="29">
        <f t="shared" si="21"/>
        <v>0</v>
      </c>
      <c r="I51" s="29">
        <f t="shared" si="21"/>
        <v>0</v>
      </c>
      <c r="J51" s="29">
        <f t="shared" si="21"/>
        <v>0</v>
      </c>
      <c r="K51" s="29">
        <f t="shared" si="21"/>
        <v>0</v>
      </c>
      <c r="L51" s="29">
        <f t="shared" si="21"/>
        <v>0</v>
      </c>
      <c r="M51" s="29">
        <f t="shared" si="21"/>
        <v>0</v>
      </c>
      <c r="N51" s="29">
        <f>SUM(N52:N56)</f>
        <v>0</v>
      </c>
      <c r="P51" s="47"/>
    </row>
    <row r="52" spans="1:14" ht="18.75" customHeight="1">
      <c r="A52" s="13" t="s">
        <v>59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f t="shared" si="18"/>
        <v>0</v>
      </c>
    </row>
    <row r="53" spans="1:14" ht="18.75" customHeight="1">
      <c r="A53" s="13" t="s">
        <v>60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</row>
    <row r="54" spans="1:14" ht="18.75" customHeight="1">
      <c r="A54" s="13" t="s">
        <v>61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</row>
    <row r="55" spans="1:14" ht="18.75" customHeight="1">
      <c r="A55" s="13" t="s">
        <v>62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1">
        <f t="shared" si="18"/>
        <v>0</v>
      </c>
    </row>
    <row r="56" spans="1:14" ht="18.75" customHeight="1">
      <c r="A56" s="13" t="s">
        <v>63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f t="shared" si="18"/>
        <v>0</v>
      </c>
    </row>
    <row r="57" spans="1:14" ht="18.75" customHeight="1">
      <c r="A57" s="16" t="s">
        <v>64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/>
    </row>
    <row r="58" spans="1:14" ht="18.75" customHeight="1">
      <c r="A58" s="17" t="s">
        <v>65</v>
      </c>
      <c r="B58" s="30">
        <v>0</v>
      </c>
      <c r="C58" s="30">
        <v>0</v>
      </c>
      <c r="D58" s="30">
        <v>0</v>
      </c>
      <c r="E58" s="30">
        <v>0</v>
      </c>
      <c r="F58" s="30">
        <v>0</v>
      </c>
      <c r="G58" s="30">
        <v>0</v>
      </c>
      <c r="H58" s="30">
        <v>0</v>
      </c>
      <c r="I58" s="30">
        <v>0</v>
      </c>
      <c r="J58" s="30">
        <v>0</v>
      </c>
      <c r="K58" s="30">
        <v>0</v>
      </c>
      <c r="L58" s="30">
        <v>0</v>
      </c>
      <c r="M58" s="30">
        <v>0</v>
      </c>
      <c r="N58" s="27">
        <f t="shared" si="18"/>
        <v>0</v>
      </c>
    </row>
    <row r="59" spans="1:14" ht="15" customHeight="1">
      <c r="A59" s="35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20"/>
    </row>
    <row r="60" spans="1:16" ht="15.75">
      <c r="A60" s="2" t="s">
        <v>66</v>
      </c>
      <c r="B60" s="32">
        <f aca="true" t="shared" si="22" ref="B60:M60">+B42+B47</f>
        <v>502310.85967040004</v>
      </c>
      <c r="C60" s="32">
        <f t="shared" si="22"/>
        <v>309002.8942822295</v>
      </c>
      <c r="D60" s="32">
        <f t="shared" si="22"/>
        <v>355141.2256</v>
      </c>
      <c r="E60" s="32">
        <f t="shared" si="22"/>
        <v>98294.98047446001</v>
      </c>
      <c r="F60" s="32">
        <f t="shared" si="22"/>
        <v>305924.6049518272</v>
      </c>
      <c r="G60" s="32">
        <f t="shared" si="22"/>
        <v>373164.5027286</v>
      </c>
      <c r="H60" s="32">
        <f t="shared" si="22"/>
        <v>404473.48272966454</v>
      </c>
      <c r="I60" s="32">
        <f t="shared" si="22"/>
        <v>435739.87801591994</v>
      </c>
      <c r="J60" s="32">
        <f t="shared" si="22"/>
        <v>332884.9064</v>
      </c>
      <c r="K60" s="32">
        <f t="shared" si="22"/>
        <v>447207.93837325</v>
      </c>
      <c r="L60" s="32">
        <f t="shared" si="22"/>
        <v>175707.44471142002</v>
      </c>
      <c r="M60" s="32">
        <f t="shared" si="22"/>
        <v>94798.577</v>
      </c>
      <c r="N60" s="32">
        <f>SUM(B60:M60)</f>
        <v>3834651.2949377717</v>
      </c>
      <c r="P60" s="40"/>
    </row>
    <row r="61" spans="1:16" ht="15" customHeight="1">
      <c r="A61" s="38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6"/>
      <c r="P61" s="37"/>
    </row>
    <row r="62" spans="1:14" ht="15" customHeight="1">
      <c r="A62" s="31"/>
      <c r="B62" s="33"/>
      <c r="C62" s="33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4"/>
    </row>
    <row r="63" spans="1:16" ht="18.75" customHeight="1">
      <c r="A63" s="2" t="s">
        <v>67</v>
      </c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  <c r="H63" s="41">
        <v>0</v>
      </c>
      <c r="I63" s="41">
        <v>0</v>
      </c>
      <c r="J63" s="41">
        <v>0</v>
      </c>
      <c r="K63" s="41">
        <v>0</v>
      </c>
      <c r="L63" s="41">
        <v>0</v>
      </c>
      <c r="M63" s="41">
        <v>0</v>
      </c>
      <c r="N63" s="32">
        <f>SUM(N64:N77)</f>
        <v>3834651.3200000003</v>
      </c>
      <c r="P63" s="40"/>
    </row>
    <row r="64" spans="1:14" ht="18.75" customHeight="1">
      <c r="A64" s="17" t="s">
        <v>22</v>
      </c>
      <c r="B64" s="42">
        <v>101158.23</v>
      </c>
      <c r="C64" s="42">
        <v>95665.49</v>
      </c>
      <c r="D64" s="41">
        <v>0</v>
      </c>
      <c r="E64" s="41">
        <v>0</v>
      </c>
      <c r="F64" s="41">
        <v>0</v>
      </c>
      <c r="G64" s="41">
        <v>0</v>
      </c>
      <c r="H64" s="41">
        <v>0</v>
      </c>
      <c r="I64" s="41">
        <v>0</v>
      </c>
      <c r="J64" s="41">
        <v>0</v>
      </c>
      <c r="K64" s="41">
        <v>0</v>
      </c>
      <c r="L64" s="41">
        <v>0</v>
      </c>
      <c r="M64" s="41">
        <v>0</v>
      </c>
      <c r="N64" s="32">
        <f>SUM(B64:M64)</f>
        <v>196823.72</v>
      </c>
    </row>
    <row r="65" spans="1:14" ht="18.75" customHeight="1">
      <c r="A65" s="17" t="s">
        <v>23</v>
      </c>
      <c r="B65" s="42">
        <v>401152.64</v>
      </c>
      <c r="C65" s="42">
        <v>213337.41</v>
      </c>
      <c r="D65" s="41">
        <v>0</v>
      </c>
      <c r="E65" s="41">
        <v>0</v>
      </c>
      <c r="F65" s="41">
        <v>0</v>
      </c>
      <c r="G65" s="41">
        <v>0</v>
      </c>
      <c r="H65" s="41">
        <v>0</v>
      </c>
      <c r="I65" s="41">
        <v>0</v>
      </c>
      <c r="J65" s="41">
        <v>0</v>
      </c>
      <c r="K65" s="41">
        <v>0</v>
      </c>
      <c r="L65" s="41">
        <v>0</v>
      </c>
      <c r="M65" s="41">
        <v>0</v>
      </c>
      <c r="N65" s="32">
        <f aca="true" t="shared" si="23" ref="N65:N76">SUM(B65:M65)</f>
        <v>614490.05</v>
      </c>
    </row>
    <row r="66" spans="1:14" ht="18.75" customHeight="1">
      <c r="A66" s="17" t="s">
        <v>88</v>
      </c>
      <c r="B66" s="41">
        <v>0</v>
      </c>
      <c r="C66" s="41">
        <v>0</v>
      </c>
      <c r="D66" s="29">
        <v>355141.23</v>
      </c>
      <c r="E66" s="41">
        <v>0</v>
      </c>
      <c r="F66" s="41">
        <v>0</v>
      </c>
      <c r="G66" s="41">
        <v>0</v>
      </c>
      <c r="H66" s="41">
        <v>0</v>
      </c>
      <c r="I66" s="41">
        <v>0</v>
      </c>
      <c r="J66" s="41">
        <v>0</v>
      </c>
      <c r="K66" s="41">
        <v>0</v>
      </c>
      <c r="L66" s="41">
        <v>0</v>
      </c>
      <c r="M66" s="41">
        <v>0</v>
      </c>
      <c r="N66" s="29">
        <f t="shared" si="23"/>
        <v>355141.23</v>
      </c>
    </row>
    <row r="67" spans="1:14" ht="18.75" customHeight="1">
      <c r="A67" s="17" t="s">
        <v>78</v>
      </c>
      <c r="B67" s="41">
        <v>0</v>
      </c>
      <c r="C67" s="41">
        <v>0</v>
      </c>
      <c r="D67" s="41">
        <v>0</v>
      </c>
      <c r="E67" s="29">
        <v>98294.98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 t="shared" si="23"/>
        <v>98294.98</v>
      </c>
    </row>
    <row r="68" spans="1:14" ht="18.75" customHeight="1">
      <c r="A68" s="17" t="s">
        <v>79</v>
      </c>
      <c r="B68" s="41">
        <v>0</v>
      </c>
      <c r="C68" s="41">
        <v>0</v>
      </c>
      <c r="D68" s="41">
        <v>0</v>
      </c>
      <c r="E68" s="41">
        <v>0</v>
      </c>
      <c r="F68" s="29">
        <v>305924.6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29">
        <f t="shared" si="23"/>
        <v>305924.6</v>
      </c>
    </row>
    <row r="69" spans="1:14" ht="18.75" customHeight="1">
      <c r="A69" s="17" t="s">
        <v>80</v>
      </c>
      <c r="B69" s="41">
        <v>0</v>
      </c>
      <c r="C69" s="41">
        <v>0</v>
      </c>
      <c r="D69" s="41">
        <v>0</v>
      </c>
      <c r="E69" s="41">
        <v>0</v>
      </c>
      <c r="F69" s="41">
        <v>0</v>
      </c>
      <c r="G69" s="42">
        <v>373164.51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32">
        <f t="shared" si="23"/>
        <v>373164.51</v>
      </c>
    </row>
    <row r="70" spans="1:14" ht="18.75" customHeight="1">
      <c r="A70" s="17" t="s">
        <v>81</v>
      </c>
      <c r="B70" s="41">
        <v>0</v>
      </c>
      <c r="C70" s="41">
        <v>0</v>
      </c>
      <c r="D70" s="41">
        <v>0</v>
      </c>
      <c r="E70" s="41">
        <v>0</v>
      </c>
      <c r="F70" s="41">
        <v>0</v>
      </c>
      <c r="G70" s="41">
        <v>0</v>
      </c>
      <c r="H70" s="42">
        <v>313953.63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3"/>
        <v>313953.63</v>
      </c>
    </row>
    <row r="71" spans="1:14" ht="18.75" customHeight="1">
      <c r="A71" s="17" t="s">
        <v>82</v>
      </c>
      <c r="B71" s="41">
        <v>0</v>
      </c>
      <c r="C71" s="41">
        <v>0</v>
      </c>
      <c r="D71" s="41">
        <v>0</v>
      </c>
      <c r="E71" s="41">
        <v>0</v>
      </c>
      <c r="F71" s="41">
        <v>0</v>
      </c>
      <c r="G71" s="41">
        <v>0</v>
      </c>
      <c r="H71" s="42">
        <v>90519.85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32">
        <f t="shared" si="23"/>
        <v>90519.85</v>
      </c>
    </row>
    <row r="72" spans="1:14" ht="18.75" customHeight="1">
      <c r="A72" s="17" t="s">
        <v>83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1">
        <v>0</v>
      </c>
      <c r="H72" s="41">
        <v>0</v>
      </c>
      <c r="I72" s="29">
        <v>435739.88</v>
      </c>
      <c r="J72" s="41">
        <v>0</v>
      </c>
      <c r="K72" s="41">
        <v>0</v>
      </c>
      <c r="L72" s="41">
        <v>0</v>
      </c>
      <c r="M72" s="41">
        <v>0</v>
      </c>
      <c r="N72" s="29">
        <f t="shared" si="23"/>
        <v>435739.88</v>
      </c>
    </row>
    <row r="73" spans="1:14" ht="18.75" customHeight="1">
      <c r="A73" s="17" t="s">
        <v>84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1">
        <v>0</v>
      </c>
      <c r="I73" s="41">
        <v>0</v>
      </c>
      <c r="J73" s="29">
        <v>332884.91</v>
      </c>
      <c r="K73" s="41">
        <v>0</v>
      </c>
      <c r="L73" s="41">
        <v>0</v>
      </c>
      <c r="M73" s="41">
        <v>0</v>
      </c>
      <c r="N73" s="32">
        <f t="shared" si="23"/>
        <v>332884.91</v>
      </c>
    </row>
    <row r="74" spans="1:14" ht="18.75" customHeight="1">
      <c r="A74" s="17" t="s">
        <v>85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1">
        <v>0</v>
      </c>
      <c r="I74" s="41">
        <v>0</v>
      </c>
      <c r="J74" s="41">
        <v>0</v>
      </c>
      <c r="K74" s="29">
        <v>447207.94</v>
      </c>
      <c r="L74" s="41">
        <v>0</v>
      </c>
      <c r="M74" s="41">
        <v>0</v>
      </c>
      <c r="N74" s="29">
        <f t="shared" si="23"/>
        <v>447207.94</v>
      </c>
    </row>
    <row r="75" spans="1:14" ht="18.75" customHeight="1">
      <c r="A75" s="17" t="s">
        <v>86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41">
        <v>0</v>
      </c>
      <c r="J75" s="41">
        <v>0</v>
      </c>
      <c r="K75" s="41">
        <v>0</v>
      </c>
      <c r="L75" s="29">
        <v>175707.44</v>
      </c>
      <c r="M75" s="41">
        <v>0</v>
      </c>
      <c r="N75" s="32">
        <f t="shared" si="23"/>
        <v>175707.44</v>
      </c>
    </row>
    <row r="76" spans="1:14" ht="18.75" customHeight="1">
      <c r="A76" s="17" t="s">
        <v>87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29">
        <v>94798.58</v>
      </c>
      <c r="N76" s="29">
        <f t="shared" si="23"/>
        <v>94798.58</v>
      </c>
    </row>
    <row r="77" spans="1:14" ht="18.75" customHeight="1">
      <c r="A77" s="38" t="s">
        <v>68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36">
        <v>0</v>
      </c>
      <c r="H77" s="36">
        <v>0</v>
      </c>
      <c r="I77" s="36">
        <v>0</v>
      </c>
      <c r="J77" s="36">
        <v>0</v>
      </c>
      <c r="K77" s="36">
        <v>0</v>
      </c>
      <c r="L77" s="36">
        <v>0</v>
      </c>
      <c r="M77" s="36">
        <v>0</v>
      </c>
      <c r="N77" s="36">
        <f>SUM(B77:M77)</f>
        <v>0</v>
      </c>
    </row>
    <row r="78" spans="1:14" ht="17.25" customHeight="1">
      <c r="A78" s="70"/>
      <c r="B78" s="71">
        <v>0</v>
      </c>
      <c r="C78" s="71">
        <v>0</v>
      </c>
      <c r="D78" s="71">
        <v>0</v>
      </c>
      <c r="E78" s="71">
        <v>0</v>
      </c>
      <c r="F78" s="71">
        <v>0</v>
      </c>
      <c r="G78" s="71">
        <v>0</v>
      </c>
      <c r="H78" s="71">
        <v>0</v>
      </c>
      <c r="I78" s="71">
        <v>0</v>
      </c>
      <c r="J78" s="71"/>
      <c r="K78" s="71"/>
      <c r="L78" s="71">
        <v>0</v>
      </c>
      <c r="M78" s="71">
        <v>0</v>
      </c>
      <c r="N78" s="71"/>
    </row>
    <row r="79" spans="1:14" ht="15" customHeight="1">
      <c r="A79" s="43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5"/>
    </row>
    <row r="80" spans="1:14" ht="18.75" customHeight="1">
      <c r="A80" s="2" t="s">
        <v>69</v>
      </c>
      <c r="B80" s="41">
        <v>0</v>
      </c>
      <c r="C80" s="41">
        <v>0</v>
      </c>
      <c r="D80" s="41">
        <v>0</v>
      </c>
      <c r="E80" s="41">
        <v>0</v>
      </c>
      <c r="F80" s="41">
        <v>0</v>
      </c>
      <c r="G80" s="41">
        <v>0</v>
      </c>
      <c r="H80" s="41">
        <v>0</v>
      </c>
      <c r="I80" s="41">
        <v>0</v>
      </c>
      <c r="J80" s="41">
        <v>0</v>
      </c>
      <c r="K80" s="41">
        <v>0</v>
      </c>
      <c r="L80" s="41">
        <v>0</v>
      </c>
      <c r="M80" s="41">
        <v>0</v>
      </c>
      <c r="N80" s="32"/>
    </row>
    <row r="81" spans="1:14" ht="18.75" customHeight="1">
      <c r="A81" s="17" t="s">
        <v>99</v>
      </c>
      <c r="B81" s="52">
        <v>1.9533912211345381</v>
      </c>
      <c r="C81" s="52">
        <v>1.9029684840659664</v>
      </c>
      <c r="D81" s="52">
        <v>0</v>
      </c>
      <c r="E81" s="52">
        <v>0</v>
      </c>
      <c r="F81" s="41">
        <v>0</v>
      </c>
      <c r="G81" s="41">
        <v>0</v>
      </c>
      <c r="H81" s="52">
        <v>0</v>
      </c>
      <c r="I81" s="52">
        <v>0</v>
      </c>
      <c r="J81" s="52">
        <v>0</v>
      </c>
      <c r="K81" s="41">
        <v>0</v>
      </c>
      <c r="L81" s="52">
        <v>0</v>
      </c>
      <c r="M81" s="52">
        <v>0</v>
      </c>
      <c r="N81" s="32"/>
    </row>
    <row r="82" spans="1:14" ht="18.75" customHeight="1">
      <c r="A82" s="17" t="s">
        <v>100</v>
      </c>
      <c r="B82" s="52">
        <v>1.694</v>
      </c>
      <c r="C82" s="52">
        <v>1.5881700621905195</v>
      </c>
      <c r="D82" s="52">
        <v>0</v>
      </c>
      <c r="E82" s="52">
        <v>0</v>
      </c>
      <c r="F82" s="41">
        <v>0</v>
      </c>
      <c r="G82" s="41">
        <v>0</v>
      </c>
      <c r="H82" s="52">
        <v>0</v>
      </c>
      <c r="I82" s="52">
        <v>0</v>
      </c>
      <c r="J82" s="52">
        <v>0</v>
      </c>
      <c r="K82" s="41">
        <v>0</v>
      </c>
      <c r="L82" s="52">
        <v>0</v>
      </c>
      <c r="M82" s="52">
        <v>0</v>
      </c>
      <c r="N82" s="32"/>
    </row>
    <row r="83" spans="1:14" ht="18.75" customHeight="1">
      <c r="A83" s="17" t="s">
        <v>101</v>
      </c>
      <c r="B83" s="52">
        <v>0</v>
      </c>
      <c r="C83" s="52">
        <v>0</v>
      </c>
      <c r="D83" s="24">
        <v>1.5792000162425754</v>
      </c>
      <c r="E83" s="52">
        <v>0</v>
      </c>
      <c r="F83" s="41">
        <v>0</v>
      </c>
      <c r="G83" s="41">
        <v>0</v>
      </c>
      <c r="H83" s="52">
        <v>0</v>
      </c>
      <c r="I83" s="52">
        <v>0</v>
      </c>
      <c r="J83" s="52">
        <v>0</v>
      </c>
      <c r="K83" s="41">
        <v>0</v>
      </c>
      <c r="L83" s="52">
        <v>0</v>
      </c>
      <c r="M83" s="52">
        <v>0</v>
      </c>
      <c r="N83" s="29"/>
    </row>
    <row r="84" spans="1:14" ht="18.75" customHeight="1">
      <c r="A84" s="17" t="s">
        <v>89</v>
      </c>
      <c r="B84" s="52">
        <v>0</v>
      </c>
      <c r="C84" s="52">
        <v>0</v>
      </c>
      <c r="D84" s="52">
        <v>0</v>
      </c>
      <c r="E84" s="52">
        <v>2.0032896981513075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90</v>
      </c>
      <c r="B85" s="52">
        <v>0</v>
      </c>
      <c r="C85" s="52">
        <v>0</v>
      </c>
      <c r="D85" s="52">
        <v>0</v>
      </c>
      <c r="E85" s="52">
        <v>0</v>
      </c>
      <c r="F85" s="52">
        <v>1.8377614755277818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29"/>
    </row>
    <row r="86" spans="1:14" ht="18.75" customHeight="1">
      <c r="A86" s="17" t="s">
        <v>91</v>
      </c>
      <c r="B86" s="52">
        <v>0</v>
      </c>
      <c r="C86" s="52">
        <v>0</v>
      </c>
      <c r="D86" s="52">
        <v>0</v>
      </c>
      <c r="E86" s="52">
        <v>0</v>
      </c>
      <c r="F86" s="41">
        <v>0</v>
      </c>
      <c r="G86" s="52">
        <v>1.4606000141643496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32"/>
    </row>
    <row r="87" spans="1:14" ht="18.75" customHeight="1">
      <c r="A87" s="17" t="s">
        <v>92</v>
      </c>
      <c r="B87" s="52">
        <v>0</v>
      </c>
      <c r="C87" s="52">
        <v>0</v>
      </c>
      <c r="D87" s="52">
        <v>0</v>
      </c>
      <c r="E87" s="52">
        <v>0</v>
      </c>
      <c r="F87" s="41">
        <v>0</v>
      </c>
      <c r="G87" s="41">
        <v>0</v>
      </c>
      <c r="H87" s="52">
        <v>1.7180315312630388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93</v>
      </c>
      <c r="B88" s="52">
        <v>0</v>
      </c>
      <c r="C88" s="52">
        <v>0</v>
      </c>
      <c r="D88" s="52">
        <v>0</v>
      </c>
      <c r="E88" s="52">
        <v>0</v>
      </c>
      <c r="F88" s="41">
        <v>0</v>
      </c>
      <c r="G88" s="41">
        <v>0</v>
      </c>
      <c r="H88" s="52">
        <v>1.6355695031023516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32"/>
    </row>
    <row r="89" spans="1:14" ht="18.75" customHeight="1">
      <c r="A89" s="17" t="s">
        <v>94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41">
        <v>0</v>
      </c>
      <c r="H89" s="52">
        <v>0</v>
      </c>
      <c r="I89" s="52">
        <v>1.6609607208537398</v>
      </c>
      <c r="J89" s="52">
        <v>0</v>
      </c>
      <c r="K89" s="41">
        <v>0</v>
      </c>
      <c r="L89" s="52">
        <v>0</v>
      </c>
      <c r="M89" s="52">
        <v>0</v>
      </c>
      <c r="N89" s="29"/>
    </row>
    <row r="90" spans="1:14" ht="18.75" customHeight="1">
      <c r="A90" s="17" t="s">
        <v>95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0</v>
      </c>
      <c r="I90" s="52">
        <v>0</v>
      </c>
      <c r="J90" s="52">
        <v>1.8737000163582829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96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0</v>
      </c>
      <c r="I91" s="52">
        <v>0</v>
      </c>
      <c r="J91" s="52">
        <v>0</v>
      </c>
      <c r="K91" s="24">
        <v>1.790288846372615</v>
      </c>
      <c r="L91" s="52">
        <v>0</v>
      </c>
      <c r="M91" s="52">
        <v>0</v>
      </c>
      <c r="N91" s="29"/>
    </row>
    <row r="92" spans="1:14" ht="18.75" customHeight="1">
      <c r="A92" s="17" t="s">
        <v>97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0</v>
      </c>
      <c r="J92" s="52">
        <v>0</v>
      </c>
      <c r="K92" s="52">
        <v>0</v>
      </c>
      <c r="L92" s="52">
        <v>2.1270073194856582</v>
      </c>
      <c r="M92" s="52">
        <v>0</v>
      </c>
      <c r="N92" s="32"/>
    </row>
    <row r="93" spans="1:14" ht="18.75" customHeight="1">
      <c r="A93" s="38" t="s">
        <v>98</v>
      </c>
      <c r="B93" s="53">
        <v>0</v>
      </c>
      <c r="C93" s="53">
        <v>0</v>
      </c>
      <c r="D93" s="53">
        <v>0</v>
      </c>
      <c r="E93" s="53">
        <v>0</v>
      </c>
      <c r="F93" s="53">
        <v>0</v>
      </c>
      <c r="G93" s="53">
        <v>0</v>
      </c>
      <c r="H93" s="53">
        <v>0</v>
      </c>
      <c r="I93" s="53">
        <v>0</v>
      </c>
      <c r="J93" s="53">
        <v>0</v>
      </c>
      <c r="K93" s="53">
        <v>0</v>
      </c>
      <c r="L93" s="53">
        <v>0</v>
      </c>
      <c r="M93" s="57">
        <v>2.0890000528234114</v>
      </c>
      <c r="N93" s="58"/>
    </row>
    <row r="94" ht="21" customHeight="1">
      <c r="A94" s="46" t="s">
        <v>26</v>
      </c>
    </row>
    <row r="97" ht="14.25">
      <c r="B97" s="48"/>
    </row>
    <row r="98" ht="14.25">
      <c r="H98" s="49"/>
    </row>
    <row r="100" spans="8:11" ht="14.25">
      <c r="H100" s="50"/>
      <c r="I100" s="51"/>
      <c r="J100" s="51"/>
      <c r="K100" s="51"/>
    </row>
  </sheetData>
  <sheetProtection/>
  <mergeCells count="6">
    <mergeCell ref="A78:N78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2015-02-09T12:51:53Z</dcterms:modified>
  <cp:category/>
  <cp:version/>
  <cp:contentType/>
  <cp:contentStatus/>
</cp:coreProperties>
</file>