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<sst xmlns="http://schemas.openxmlformats.org/spreadsheetml/2006/main" count="107" uniqueCount="106">
  <si>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</si>
  <si>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</si>
  <si>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</si>
  <si>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</si>
  <si>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</si>
  <si>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</si>
  <si>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</si>
  <si>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</si>
  <si>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</si>
  <si>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</si>
  <si>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</si>
  <si>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</si>
  <si>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</si>
  <si>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</si>
  <si>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</si>
  <si>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</si>
  <si>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</si>
  <si>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</si>
  <si>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</si>
  <si>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</si>
  <si>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</si>
  <si>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</si>
  <si>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</si>
  <si>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</si>
  <si>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</si>
  <si>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</si>
  <si>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</si>
  <si>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</si>
  <si>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</si>
  <si>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</si>
  <si>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</si>
  <si>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</si>
  <si>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</si>
  <si>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</si>
  <si>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</si>
  <si>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</si>
  <si>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</si>
  <si>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</si>
  <si>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</si>
  <si>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</si>
  <si>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</si>
  <si>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</si>
  <si>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</si>
  <si>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</si>
  <si>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</si>
  <si>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</si>
  <si>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</si>
  <si>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</si>
  <si>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</si>
  <si>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</si>
  <si>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</si>
  <si>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</si>
  <si>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</si>
  <si>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</si>
  <si>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</si>
  <si>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</si>
  <si>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</si>
  <si>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</si>
  <si>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</si>
  <si>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</si>
  <si>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</si>
  <si>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</si>
  <si>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</si>
  <si>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</si>
  <si>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</si>
  <si>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</si>
  <si>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</si>
  <si>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</si>
  <si>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</si>
  <si>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</si>
  <si>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</si>
  <si>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</si>
  <si>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</si>
  <si>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</si>
  <si>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</si>
  <si>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</si>
  <si>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</si>
  <si>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</si>
  <si>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</si>
  <si>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</si>
  <si>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</si>
  <si>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</si>
  <si>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</si>
  <si>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</si>
  <si>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</si>
  <si>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</si>
  <si>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</si>
  <si>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</si>
  <si>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</si>
  <si>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</si>
  <si>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</si>
  <si>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</si>
  <si>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</si>
  <si>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</si>
  <si>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</si>
  <si>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</si>
  <si>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</si>
  <si>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</si>
  <si>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</si>
  <si>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</si>
  <si>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</si>
  <si>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</si>
  <si>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</si>
  <si>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</si>
  <si>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</si>
  <si>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OPERAÇÃO 23/01/15 - VENCIMENTO 30/01/15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</si>
</sst>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638175</xdr:colOff>
      <xdr:row>97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638175</xdr:colOff>
      <xdr:row>97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638175</xdr:colOff>
      <xdr:row>97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45</v>
      </c>
      <c r="E5" s="4" t="s">
        <v>71</v>
      </c>
      <c r="F5" s="4" t="s">
        <v>70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74</v>
      </c>
      <c r="L5" s="4" t="s">
        <v>76</v>
      </c>
      <c r="M5" s="4" t="s">
        <v>77</v>
      </c>
      <c r="N5" s="74"/>
    </row>
    <row r="6" spans="1:14" ht="20.25" customHeight="1">
      <c r="A6" s="74"/>
      <c r="B6" s="3" t="s">
        <v>33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44</v>
      </c>
      <c r="I6" s="3" t="s">
        <v>39</v>
      </c>
      <c r="J6" s="3" t="s">
        <v>41</v>
      </c>
      <c r="K6" s="3" t="s">
        <v>40</v>
      </c>
      <c r="L6" s="3" t="s">
        <v>42</v>
      </c>
      <c r="M6" s="3" t="s">
        <v>43</v>
      </c>
      <c r="N6" s="74"/>
    </row>
    <row r="7" spans="1:16" ht="18.75" customHeight="1">
      <c r="A7" s="9" t="s">
        <v>5</v>
      </c>
      <c r="B7" s="10">
        <f>B8+B20+B24</f>
        <v>457696</v>
      </c>
      <c r="C7" s="10">
        <f>C8+C20+C24</f>
        <v>333243</v>
      </c>
      <c r="D7" s="10">
        <f>D8+D20+D24</f>
        <v>333834</v>
      </c>
      <c r="E7" s="10">
        <f>E8+E20+E24</f>
        <v>73771</v>
      </c>
      <c r="F7" s="10">
        <f aca="true" t="shared" si="0" ref="F7:M7">F8+F20+F24</f>
        <v>267818</v>
      </c>
      <c r="G7" s="10">
        <f t="shared" si="0"/>
        <v>451985</v>
      </c>
      <c r="H7" s="10">
        <f t="shared" si="0"/>
        <v>429466</v>
      </c>
      <c r="I7" s="10">
        <f t="shared" si="0"/>
        <v>391123</v>
      </c>
      <c r="J7" s="10">
        <f t="shared" si="0"/>
        <v>282223</v>
      </c>
      <c r="K7" s="10">
        <f t="shared" si="0"/>
        <v>339209</v>
      </c>
      <c r="L7" s="10">
        <f t="shared" si="0"/>
        <v>147995</v>
      </c>
      <c r="M7" s="10">
        <f t="shared" si="0"/>
        <v>87239</v>
      </c>
      <c r="N7" s="10">
        <f>+N8+N20+N24</f>
        <v>3595602</v>
      </c>
      <c r="P7" s="39"/>
    </row>
    <row r="8" spans="1:14" ht="18.75" customHeight="1">
      <c r="A8" s="11" t="s">
        <v>32</v>
      </c>
      <c r="B8" s="12">
        <f>+B9+B12+B16</f>
        <v>255128</v>
      </c>
      <c r="C8" s="12">
        <f>+C9+C12+C16</f>
        <v>195083</v>
      </c>
      <c r="D8" s="12">
        <f>+D9+D12+D16</f>
        <v>210222</v>
      </c>
      <c r="E8" s="12">
        <f>+E9+E12+E16</f>
        <v>44297</v>
      </c>
      <c r="F8" s="12">
        <f aca="true" t="shared" si="1" ref="F8:M8">+F9+F12+F16</f>
        <v>156863</v>
      </c>
      <c r="G8" s="12">
        <f t="shared" si="1"/>
        <v>269706</v>
      </c>
      <c r="H8" s="12">
        <f t="shared" si="1"/>
        <v>243574</v>
      </c>
      <c r="I8" s="12">
        <f t="shared" si="1"/>
        <v>223527</v>
      </c>
      <c r="J8" s="12">
        <f t="shared" si="1"/>
        <v>165685</v>
      </c>
      <c r="K8" s="12">
        <f t="shared" si="1"/>
        <v>179936</v>
      </c>
      <c r="L8" s="12">
        <f t="shared" si="1"/>
        <v>88294</v>
      </c>
      <c r="M8" s="12">
        <f t="shared" si="1"/>
        <v>54772</v>
      </c>
      <c r="N8" s="12">
        <f>SUM(B8:M8)</f>
        <v>2087087</v>
      </c>
    </row>
    <row r="9" spans="1:14" ht="18.75" customHeight="1">
      <c r="A9" s="13" t="s">
        <v>6</v>
      </c>
      <c r="B9" s="14">
        <v>31048</v>
      </c>
      <c r="C9" s="14">
        <v>30607</v>
      </c>
      <c r="D9" s="14">
        <v>17932</v>
      </c>
      <c r="E9" s="14">
        <v>4640</v>
      </c>
      <c r="F9" s="14">
        <v>15125</v>
      </c>
      <c r="G9" s="14">
        <v>28978</v>
      </c>
      <c r="H9" s="14">
        <v>35905</v>
      </c>
      <c r="I9" s="14">
        <v>17400</v>
      </c>
      <c r="J9" s="14">
        <v>22509</v>
      </c>
      <c r="K9" s="14">
        <v>17463</v>
      </c>
      <c r="L9" s="14">
        <v>14273</v>
      </c>
      <c r="M9" s="14">
        <v>8033</v>
      </c>
      <c r="N9" s="12">
        <f aca="true" t="shared" si="2" ref="N9:N19">SUM(B9:M9)</f>
        <v>243913</v>
      </c>
    </row>
    <row r="10" spans="1:14" ht="18.75" customHeight="1">
      <c r="A10" s="15" t="s">
        <v>7</v>
      </c>
      <c r="B10" s="14">
        <f>+B9-B11</f>
        <v>31048</v>
      </c>
      <c r="C10" s="14">
        <f>+C9-C11</f>
        <v>30607</v>
      </c>
      <c r="D10" s="14">
        <f>+D9-D11</f>
        <v>17932</v>
      </c>
      <c r="E10" s="14">
        <f>+E9-E11</f>
        <v>4640</v>
      </c>
      <c r="F10" s="14">
        <f aca="true" t="shared" si="3" ref="F10:M10">+F9-F11</f>
        <v>15125</v>
      </c>
      <c r="G10" s="14">
        <f t="shared" si="3"/>
        <v>28978</v>
      </c>
      <c r="H10" s="14">
        <f t="shared" si="3"/>
        <v>35905</v>
      </c>
      <c r="I10" s="14">
        <f t="shared" si="3"/>
        <v>17400</v>
      </c>
      <c r="J10" s="14">
        <f t="shared" si="3"/>
        <v>22509</v>
      </c>
      <c r="K10" s="14">
        <f t="shared" si="3"/>
        <v>17463</v>
      </c>
      <c r="L10" s="14">
        <f t="shared" si="3"/>
        <v>14273</v>
      </c>
      <c r="M10" s="14">
        <f t="shared" si="3"/>
        <v>8033</v>
      </c>
      <c r="N10" s="12">
        <f t="shared" si="2"/>
        <v>243913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27</v>
      </c>
      <c r="B12" s="14">
        <f>B13+B14+B15</f>
        <v>219115</v>
      </c>
      <c r="C12" s="14">
        <f>C13+C14+C15</f>
        <v>160624</v>
      </c>
      <c r="D12" s="14">
        <f>D13+D14+D15</f>
        <v>189343</v>
      </c>
      <c r="E12" s="14">
        <f>E13+E14+E15</f>
        <v>38876</v>
      </c>
      <c r="F12" s="14">
        <f aca="true" t="shared" si="4" ref="F12:M12">F13+F14+F15</f>
        <v>138826</v>
      </c>
      <c r="G12" s="14">
        <f t="shared" si="4"/>
        <v>235043</v>
      </c>
      <c r="H12" s="14">
        <f t="shared" si="4"/>
        <v>203140</v>
      </c>
      <c r="I12" s="14">
        <f t="shared" si="4"/>
        <v>202533</v>
      </c>
      <c r="J12" s="14">
        <f t="shared" si="4"/>
        <v>140308</v>
      </c>
      <c r="K12" s="14">
        <f t="shared" si="4"/>
        <v>159092</v>
      </c>
      <c r="L12" s="14">
        <f t="shared" si="4"/>
        <v>72630</v>
      </c>
      <c r="M12" s="14">
        <f t="shared" si="4"/>
        <v>46044</v>
      </c>
      <c r="N12" s="12">
        <f t="shared" si="2"/>
        <v>1805574</v>
      </c>
    </row>
    <row r="13" spans="1:14" ht="18.75" customHeight="1">
      <c r="A13" s="15" t="s">
        <v>9</v>
      </c>
      <c r="B13" s="14">
        <v>115924</v>
      </c>
      <c r="C13" s="14">
        <v>86998</v>
      </c>
      <c r="D13" s="14">
        <v>98154</v>
      </c>
      <c r="E13" s="14">
        <v>20777</v>
      </c>
      <c r="F13" s="14">
        <v>72862</v>
      </c>
      <c r="G13" s="14">
        <v>126231</v>
      </c>
      <c r="H13" s="14">
        <v>112624</v>
      </c>
      <c r="I13" s="14">
        <v>111233</v>
      </c>
      <c r="J13" s="14">
        <v>74713</v>
      </c>
      <c r="K13" s="14">
        <v>84953</v>
      </c>
      <c r="L13" s="14">
        <v>38470</v>
      </c>
      <c r="M13" s="14">
        <v>23590</v>
      </c>
      <c r="N13" s="12">
        <f t="shared" si="2"/>
        <v>966529</v>
      </c>
    </row>
    <row r="14" spans="1:14" ht="18.75" customHeight="1">
      <c r="A14" s="15" t="s">
        <v>10</v>
      </c>
      <c r="B14" s="14">
        <v>99560</v>
      </c>
      <c r="C14" s="14">
        <v>70618</v>
      </c>
      <c r="D14" s="14">
        <v>88984</v>
      </c>
      <c r="E14" s="14">
        <v>17382</v>
      </c>
      <c r="F14" s="14">
        <v>63506</v>
      </c>
      <c r="G14" s="14">
        <v>104591</v>
      </c>
      <c r="H14" s="14">
        <v>87245</v>
      </c>
      <c r="I14" s="14">
        <v>88509</v>
      </c>
      <c r="J14" s="14">
        <v>63144</v>
      </c>
      <c r="K14" s="14">
        <v>71747</v>
      </c>
      <c r="L14" s="14">
        <v>33141</v>
      </c>
      <c r="M14" s="14">
        <v>21856</v>
      </c>
      <c r="N14" s="12">
        <f t="shared" si="2"/>
        <v>810283</v>
      </c>
    </row>
    <row r="15" spans="1:14" ht="18.75" customHeight="1">
      <c r="A15" s="15" t="s">
        <v>11</v>
      </c>
      <c r="B15" s="14">
        <v>3631</v>
      </c>
      <c r="C15" s="14">
        <v>3008</v>
      </c>
      <c r="D15" s="14">
        <v>2205</v>
      </c>
      <c r="E15" s="14">
        <v>717</v>
      </c>
      <c r="F15" s="14">
        <v>2458</v>
      </c>
      <c r="G15" s="14">
        <v>4221</v>
      </c>
      <c r="H15" s="14">
        <v>3271</v>
      </c>
      <c r="I15" s="14">
        <v>2791</v>
      </c>
      <c r="J15" s="14">
        <v>2451</v>
      </c>
      <c r="K15" s="14">
        <v>2392</v>
      </c>
      <c r="L15" s="14">
        <v>1019</v>
      </c>
      <c r="M15" s="14">
        <v>598</v>
      </c>
      <c r="N15" s="12">
        <f t="shared" si="2"/>
        <v>28762</v>
      </c>
    </row>
    <row r="16" spans="1:14" ht="18.75" customHeight="1">
      <c r="A16" s="16" t="s">
        <v>31</v>
      </c>
      <c r="B16" s="14">
        <f>B17+B18+B19</f>
        <v>4965</v>
      </c>
      <c r="C16" s="14">
        <f>C17+C18+C19</f>
        <v>3852</v>
      </c>
      <c r="D16" s="14">
        <f>D17+D18+D19</f>
        <v>2947</v>
      </c>
      <c r="E16" s="14">
        <f>E17+E18+E19</f>
        <v>781</v>
      </c>
      <c r="F16" s="14">
        <f aca="true" t="shared" si="5" ref="F16:M16">F17+F18+F19</f>
        <v>2912</v>
      </c>
      <c r="G16" s="14">
        <f t="shared" si="5"/>
        <v>5685</v>
      </c>
      <c r="H16" s="14">
        <f t="shared" si="5"/>
        <v>4529</v>
      </c>
      <c r="I16" s="14">
        <f t="shared" si="5"/>
        <v>3594</v>
      </c>
      <c r="J16" s="14">
        <f t="shared" si="5"/>
        <v>2868</v>
      </c>
      <c r="K16" s="14">
        <f t="shared" si="5"/>
        <v>3381</v>
      </c>
      <c r="L16" s="14">
        <f t="shared" si="5"/>
        <v>1391</v>
      </c>
      <c r="M16" s="14">
        <f t="shared" si="5"/>
        <v>695</v>
      </c>
      <c r="N16" s="12">
        <f t="shared" si="2"/>
        <v>37600</v>
      </c>
    </row>
    <row r="17" spans="1:14" ht="18.75" customHeight="1">
      <c r="A17" s="15" t="s">
        <v>28</v>
      </c>
      <c r="B17" s="14">
        <v>4549</v>
      </c>
      <c r="C17" s="14">
        <v>3576</v>
      </c>
      <c r="D17" s="14">
        <v>2738</v>
      </c>
      <c r="E17" s="14">
        <v>724</v>
      </c>
      <c r="F17" s="14">
        <v>2718</v>
      </c>
      <c r="G17" s="14">
        <v>5265</v>
      </c>
      <c r="H17" s="14">
        <v>4219</v>
      </c>
      <c r="I17" s="14">
        <v>3368</v>
      </c>
      <c r="J17" s="14">
        <v>2653</v>
      </c>
      <c r="K17" s="14">
        <v>3119</v>
      </c>
      <c r="L17" s="14">
        <v>1291</v>
      </c>
      <c r="M17" s="14">
        <v>629</v>
      </c>
      <c r="N17" s="12">
        <f t="shared" si="2"/>
        <v>34849</v>
      </c>
    </row>
    <row r="18" spans="1:14" ht="18.75" customHeight="1">
      <c r="A18" s="15" t="s">
        <v>29</v>
      </c>
      <c r="B18" s="14">
        <v>397</v>
      </c>
      <c r="C18" s="14">
        <v>269</v>
      </c>
      <c r="D18" s="14">
        <v>205</v>
      </c>
      <c r="E18" s="14">
        <v>55</v>
      </c>
      <c r="F18" s="14">
        <v>190</v>
      </c>
      <c r="G18" s="14">
        <v>404</v>
      </c>
      <c r="H18" s="14">
        <v>306</v>
      </c>
      <c r="I18" s="14">
        <v>215</v>
      </c>
      <c r="J18" s="14">
        <v>200</v>
      </c>
      <c r="K18" s="14">
        <v>253</v>
      </c>
      <c r="L18" s="14">
        <v>96</v>
      </c>
      <c r="M18" s="14">
        <v>66</v>
      </c>
      <c r="N18" s="12">
        <f t="shared" si="2"/>
        <v>2656</v>
      </c>
    </row>
    <row r="19" spans="1:14" ht="18.75" customHeight="1">
      <c r="A19" s="15" t="s">
        <v>30</v>
      </c>
      <c r="B19" s="14">
        <v>19</v>
      </c>
      <c r="C19" s="14">
        <v>7</v>
      </c>
      <c r="D19" s="14">
        <v>4</v>
      </c>
      <c r="E19" s="14">
        <v>2</v>
      </c>
      <c r="F19" s="14">
        <v>4</v>
      </c>
      <c r="G19" s="14">
        <v>16</v>
      </c>
      <c r="H19" s="14">
        <v>4</v>
      </c>
      <c r="I19" s="14">
        <v>11</v>
      </c>
      <c r="J19" s="14">
        <v>15</v>
      </c>
      <c r="K19" s="14">
        <v>9</v>
      </c>
      <c r="L19" s="14">
        <v>4</v>
      </c>
      <c r="M19" s="14">
        <v>0</v>
      </c>
      <c r="N19" s="12">
        <f t="shared" si="2"/>
        <v>95</v>
      </c>
    </row>
    <row r="20" spans="1:14" ht="18.75" customHeight="1">
      <c r="A20" s="17" t="s">
        <v>12</v>
      </c>
      <c r="B20" s="18">
        <f>B21+B22+B23</f>
        <v>149663</v>
      </c>
      <c r="C20" s="18">
        <f>C21+C22+C23</f>
        <v>93554</v>
      </c>
      <c r="D20" s="18">
        <f>D21+D22+D23</f>
        <v>82510</v>
      </c>
      <c r="E20" s="18">
        <f>E21+E22+E23</f>
        <v>18157</v>
      </c>
      <c r="F20" s="18">
        <f aca="true" t="shared" si="6" ref="F20:M20">F21+F22+F23</f>
        <v>70445</v>
      </c>
      <c r="G20" s="18">
        <f t="shared" si="6"/>
        <v>118729</v>
      </c>
      <c r="H20" s="18">
        <f t="shared" si="6"/>
        <v>128622</v>
      </c>
      <c r="I20" s="18">
        <f t="shared" si="6"/>
        <v>127736</v>
      </c>
      <c r="J20" s="18">
        <f t="shared" si="6"/>
        <v>82943</v>
      </c>
      <c r="K20" s="18">
        <f t="shared" si="6"/>
        <v>127196</v>
      </c>
      <c r="L20" s="18">
        <f t="shared" si="6"/>
        <v>48974</v>
      </c>
      <c r="M20" s="18">
        <f t="shared" si="6"/>
        <v>27349</v>
      </c>
      <c r="N20" s="12">
        <f aca="true" t="shared" si="7" ref="N20:N26">SUM(B20:M20)</f>
        <v>1075878</v>
      </c>
    </row>
    <row r="21" spans="1:14" ht="18.75" customHeight="1">
      <c r="A21" s="13" t="s">
        <v>13</v>
      </c>
      <c r="B21" s="14">
        <v>88562</v>
      </c>
      <c r="C21" s="14">
        <v>58872</v>
      </c>
      <c r="D21" s="14">
        <v>52660</v>
      </c>
      <c r="E21" s="14">
        <v>11614</v>
      </c>
      <c r="F21" s="14">
        <v>44487</v>
      </c>
      <c r="G21" s="14">
        <v>77961</v>
      </c>
      <c r="H21" s="14">
        <v>82088</v>
      </c>
      <c r="I21" s="14">
        <v>79626</v>
      </c>
      <c r="J21" s="14">
        <v>51099</v>
      </c>
      <c r="K21" s="14">
        <v>74732</v>
      </c>
      <c r="L21" s="14">
        <v>28970</v>
      </c>
      <c r="M21" s="14">
        <v>15783</v>
      </c>
      <c r="N21" s="12">
        <f t="shared" si="7"/>
        <v>666454</v>
      </c>
    </row>
    <row r="22" spans="1:14" ht="18.75" customHeight="1">
      <c r="A22" s="13" t="s">
        <v>14</v>
      </c>
      <c r="B22" s="14">
        <v>58914</v>
      </c>
      <c r="C22" s="14">
        <v>33091</v>
      </c>
      <c r="D22" s="14">
        <v>28889</v>
      </c>
      <c r="E22" s="14">
        <v>6230</v>
      </c>
      <c r="F22" s="14">
        <v>24866</v>
      </c>
      <c r="G22" s="14">
        <v>38833</v>
      </c>
      <c r="H22" s="14">
        <v>44735</v>
      </c>
      <c r="I22" s="14">
        <v>46439</v>
      </c>
      <c r="J22" s="14">
        <v>30641</v>
      </c>
      <c r="K22" s="14">
        <v>50879</v>
      </c>
      <c r="L22" s="14">
        <v>19452</v>
      </c>
      <c r="M22" s="14">
        <v>11259</v>
      </c>
      <c r="N22" s="12">
        <f t="shared" si="7"/>
        <v>394228</v>
      </c>
    </row>
    <row r="23" spans="1:14" ht="18.75" customHeight="1">
      <c r="A23" s="13" t="s">
        <v>15</v>
      </c>
      <c r="B23" s="14">
        <v>2187</v>
      </c>
      <c r="C23" s="14">
        <v>1591</v>
      </c>
      <c r="D23" s="14">
        <v>961</v>
      </c>
      <c r="E23" s="14">
        <v>313</v>
      </c>
      <c r="F23" s="14">
        <v>1092</v>
      </c>
      <c r="G23" s="14">
        <v>1935</v>
      </c>
      <c r="H23" s="14">
        <v>1799</v>
      </c>
      <c r="I23" s="14">
        <v>1671</v>
      </c>
      <c r="J23" s="14">
        <v>1203</v>
      </c>
      <c r="K23" s="14">
        <v>1585</v>
      </c>
      <c r="L23" s="14">
        <v>552</v>
      </c>
      <c r="M23" s="14">
        <v>307</v>
      </c>
      <c r="N23" s="12">
        <f t="shared" si="7"/>
        <v>15196</v>
      </c>
    </row>
    <row r="24" spans="1:14" ht="18.75" customHeight="1">
      <c r="A24" s="17" t="s">
        <v>16</v>
      </c>
      <c r="B24" s="14">
        <f>B25+B26</f>
        <v>52905</v>
      </c>
      <c r="C24" s="14">
        <f>C25+C26</f>
        <v>44606</v>
      </c>
      <c r="D24" s="14">
        <f>D25+D26</f>
        <v>41102</v>
      </c>
      <c r="E24" s="14">
        <f>E25+E26</f>
        <v>11317</v>
      </c>
      <c r="F24" s="14">
        <f aca="true" t="shared" si="8" ref="F24:M24">F25+F26</f>
        <v>40510</v>
      </c>
      <c r="G24" s="14">
        <f t="shared" si="8"/>
        <v>63550</v>
      </c>
      <c r="H24" s="14">
        <f t="shared" si="8"/>
        <v>57270</v>
      </c>
      <c r="I24" s="14">
        <f t="shared" si="8"/>
        <v>39860</v>
      </c>
      <c r="J24" s="14">
        <f t="shared" si="8"/>
        <v>33595</v>
      </c>
      <c r="K24" s="14">
        <f t="shared" si="8"/>
        <v>32077</v>
      </c>
      <c r="L24" s="14">
        <f t="shared" si="8"/>
        <v>10727</v>
      </c>
      <c r="M24" s="14">
        <f t="shared" si="8"/>
        <v>5118</v>
      </c>
      <c r="N24" s="12">
        <f t="shared" si="7"/>
        <v>432637</v>
      </c>
    </row>
    <row r="25" spans="1:14" ht="18.75" customHeight="1">
      <c r="A25" s="13" t="s">
        <v>17</v>
      </c>
      <c r="B25" s="14">
        <v>33859</v>
      </c>
      <c r="C25" s="14">
        <v>28548</v>
      </c>
      <c r="D25" s="14">
        <v>26305</v>
      </c>
      <c r="E25" s="14">
        <v>7243</v>
      </c>
      <c r="F25" s="14">
        <v>25926</v>
      </c>
      <c r="G25" s="14">
        <v>40672</v>
      </c>
      <c r="H25" s="14">
        <v>36653</v>
      </c>
      <c r="I25" s="14">
        <v>25510</v>
      </c>
      <c r="J25" s="14">
        <v>21501</v>
      </c>
      <c r="K25" s="14">
        <v>20529</v>
      </c>
      <c r="L25" s="14">
        <v>6865</v>
      </c>
      <c r="M25" s="14">
        <v>3276</v>
      </c>
      <c r="N25" s="12">
        <f t="shared" si="7"/>
        <v>276887</v>
      </c>
    </row>
    <row r="26" spans="1:14" ht="18.75" customHeight="1">
      <c r="A26" s="13" t="s">
        <v>18</v>
      </c>
      <c r="B26" s="14">
        <v>19046</v>
      </c>
      <c r="C26" s="14">
        <v>16058</v>
      </c>
      <c r="D26" s="14">
        <v>14797</v>
      </c>
      <c r="E26" s="14">
        <v>4074</v>
      </c>
      <c r="F26" s="14">
        <v>14584</v>
      </c>
      <c r="G26" s="14">
        <v>22878</v>
      </c>
      <c r="H26" s="14">
        <v>20617</v>
      </c>
      <c r="I26" s="14">
        <v>14350</v>
      </c>
      <c r="J26" s="14">
        <v>12094</v>
      </c>
      <c r="K26" s="14">
        <v>11548</v>
      </c>
      <c r="L26" s="14">
        <v>3862</v>
      </c>
      <c r="M26" s="14">
        <v>1842</v>
      </c>
      <c r="N26" s="12">
        <f t="shared" si="7"/>
        <v>155750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48</v>
      </c>
      <c r="B32" s="23">
        <f>(((+B$8+B$20)*B$29)+(B$24*B$30))/B$7</f>
        <v>1</v>
      </c>
      <c r="C32" s="23">
        <f aca="true" t="shared" si="9" ref="C32:M32">(((+C$8+C$20)*C$29)+(C$24*C$30))/C$7</f>
        <v>0.9960512989020025</v>
      </c>
      <c r="D32" s="23">
        <f t="shared" si="9"/>
        <v>1</v>
      </c>
      <c r="E32" s="23">
        <f t="shared" si="9"/>
        <v>0.9915472651855065</v>
      </c>
      <c r="F32" s="23">
        <f t="shared" si="9"/>
        <v>0.9978218641017408</v>
      </c>
      <c r="G32" s="23">
        <f t="shared" si="9"/>
        <v>1</v>
      </c>
      <c r="H32" s="23">
        <f t="shared" si="9"/>
        <v>0.996266153781673</v>
      </c>
      <c r="I32" s="23">
        <f t="shared" si="9"/>
        <v>0.9984509425423717</v>
      </c>
      <c r="J32" s="23">
        <f t="shared" si="9"/>
        <v>1</v>
      </c>
      <c r="K32" s="23">
        <f t="shared" si="9"/>
        <v>0.9993096819365052</v>
      </c>
      <c r="L32" s="23">
        <f t="shared" si="9"/>
        <v>0.9996593337612757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1.7408</v>
      </c>
      <c r="C35" s="26">
        <f>C32*C34</f>
        <v>1.675358284753168</v>
      </c>
      <c r="D35" s="26">
        <f>D32*D34</f>
        <v>1.5792</v>
      </c>
      <c r="E35" s="26">
        <f>E32*E34</f>
        <v>2.00312378512776</v>
      </c>
      <c r="F35" s="26">
        <f aca="true" t="shared" si="10" ref="F35:M35">F32*F34</f>
        <v>1.8378880914889963</v>
      </c>
      <c r="G35" s="26">
        <f t="shared" si="10"/>
        <v>1.4606</v>
      </c>
      <c r="H35" s="26">
        <f t="shared" si="10"/>
        <v>1.6979364058901052</v>
      </c>
      <c r="I35" s="26">
        <f t="shared" si="10"/>
        <v>1.6611228331077437</v>
      </c>
      <c r="J35" s="26">
        <f t="shared" si="10"/>
        <v>1.8737</v>
      </c>
      <c r="K35" s="26">
        <f t="shared" si="10"/>
        <v>1.790263295189249</v>
      </c>
      <c r="L35" s="26">
        <f t="shared" si="10"/>
        <v>2.1270751303772424</v>
      </c>
      <c r="M35" s="26">
        <f t="shared" si="10"/>
        <v>2.089</v>
      </c>
      <c r="N35" s="27"/>
    </row>
    <row r="36" spans="1:14" ht="18.75" customHeight="1">
      <c r="A36" s="61" t="s">
        <v>49</v>
      </c>
      <c r="B36" s="26">
        <v>0</v>
      </c>
      <c r="C36" s="26">
        <v>-0.0005776866</v>
      </c>
      <c r="D36" s="26">
        <v>0</v>
      </c>
      <c r="E36" s="26">
        <v>0</v>
      </c>
      <c r="F36" s="26">
        <v>0</v>
      </c>
      <c r="G36" s="26">
        <v>-0.00027792</v>
      </c>
      <c r="H36" s="26">
        <v>-0.0002551308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102</v>
      </c>
      <c r="B38" s="65">
        <f aca="true" t="shared" si="11" ref="B38:M38">B39*B40</f>
        <v>0</v>
      </c>
      <c r="C38" s="65">
        <f t="shared" si="11"/>
        <v>252.52</v>
      </c>
      <c r="D38" s="65">
        <f t="shared" si="11"/>
        <v>0</v>
      </c>
      <c r="E38" s="65">
        <f t="shared" si="11"/>
        <v>0</v>
      </c>
      <c r="F38" s="65">
        <f t="shared" si="11"/>
        <v>0</v>
      </c>
      <c r="G38" s="65">
        <f t="shared" si="11"/>
        <v>154.08</v>
      </c>
      <c r="H38" s="65">
        <f t="shared" si="11"/>
        <v>141.24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547.84</v>
      </c>
    </row>
    <row r="39" spans="1:14" ht="18.75" customHeight="1">
      <c r="A39" s="61" t="s">
        <v>51</v>
      </c>
      <c r="B39" s="67">
        <v>0</v>
      </c>
      <c r="C39" s="67">
        <v>59</v>
      </c>
      <c r="D39" s="67">
        <v>0</v>
      </c>
      <c r="E39" s="67">
        <v>0</v>
      </c>
      <c r="F39" s="67">
        <v>0</v>
      </c>
      <c r="G39" s="67">
        <v>36</v>
      </c>
      <c r="H39" s="67">
        <v>33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128</v>
      </c>
    </row>
    <row r="40" spans="1:14" ht="18.75" customHeight="1">
      <c r="A40" s="61" t="s">
        <v>52</v>
      </c>
      <c r="B40" s="63">
        <v>0</v>
      </c>
      <c r="C40" s="63">
        <v>4.28</v>
      </c>
      <c r="D40" s="63">
        <v>0</v>
      </c>
      <c r="E40" s="63">
        <v>0</v>
      </c>
      <c r="F40" s="63">
        <v>0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50</v>
      </c>
      <c r="B42" s="69">
        <f>B43+B44+B45</f>
        <v>796757.1967999999</v>
      </c>
      <c r="C42" s="69">
        <f aca="true" t="shared" si="12" ref="C42:N42">C43+C44+C45</f>
        <v>558361.4308703563</v>
      </c>
      <c r="D42" s="69">
        <f t="shared" si="12"/>
        <v>527190.6527999999</v>
      </c>
      <c r="E42" s="69">
        <f t="shared" si="12"/>
        <v>147772.44475266</v>
      </c>
      <c r="F42" s="69">
        <f>F43+F44+F45</f>
        <v>492219.51288640004</v>
      </c>
      <c r="G42" s="69">
        <f>G43+G44+G45</f>
        <v>660197.7553288</v>
      </c>
      <c r="H42" s="69">
        <f t="shared" si="12"/>
        <v>729237.6264878471</v>
      </c>
      <c r="I42" s="69">
        <f t="shared" si="12"/>
        <v>649703.3458536001</v>
      </c>
      <c r="J42" s="69">
        <f t="shared" si="12"/>
        <v>528801.2350999999</v>
      </c>
      <c r="K42" s="69">
        <f t="shared" si="12"/>
        <v>607273.42209785</v>
      </c>
      <c r="L42" s="69">
        <f t="shared" si="12"/>
        <v>314796.48392018</v>
      </c>
      <c r="M42" s="69">
        <f t="shared" si="12"/>
        <v>182242.271</v>
      </c>
      <c r="N42" s="69">
        <f t="shared" si="12"/>
        <v>6194553.377897693</v>
      </c>
    </row>
    <row r="43" spans="1:14" ht="18.75" customHeight="1">
      <c r="A43" s="66" t="s">
        <v>103</v>
      </c>
      <c r="B43" s="63">
        <f aca="true" t="shared" si="13" ref="B43:H43">B35*B7</f>
        <v>796757.1967999999</v>
      </c>
      <c r="C43" s="63">
        <f t="shared" si="13"/>
        <v>558301.420886</v>
      </c>
      <c r="D43" s="63">
        <f t="shared" si="13"/>
        <v>527190.6527999999</v>
      </c>
      <c r="E43" s="63">
        <f t="shared" si="13"/>
        <v>147772.44475266</v>
      </c>
      <c r="F43" s="63">
        <f t="shared" si="13"/>
        <v>492219.51288640004</v>
      </c>
      <c r="G43" s="63">
        <f t="shared" si="13"/>
        <v>660169.291</v>
      </c>
      <c r="H43" s="63">
        <f t="shared" si="13"/>
        <v>729205.9564919999</v>
      </c>
      <c r="I43" s="63">
        <f>I35*I7</f>
        <v>649703.3458536001</v>
      </c>
      <c r="J43" s="63">
        <f>J35*J7</f>
        <v>528801.2350999999</v>
      </c>
      <c r="K43" s="63">
        <f>K35*K7</f>
        <v>607273.42209785</v>
      </c>
      <c r="L43" s="63">
        <f>L35*L7</f>
        <v>314796.48392018</v>
      </c>
      <c r="M43" s="63">
        <f>M35*M7</f>
        <v>182242.271</v>
      </c>
      <c r="N43" s="65">
        <f>SUM(B43:M43)</f>
        <v>6194433.23358869</v>
      </c>
    </row>
    <row r="44" spans="1:14" ht="18.75" customHeight="1">
      <c r="A44" s="66" t="s">
        <v>104</v>
      </c>
      <c r="B44" s="63">
        <f aca="true" t="shared" si="14" ref="B44:M44">B36*B7</f>
        <v>0</v>
      </c>
      <c r="C44" s="63">
        <f t="shared" si="14"/>
        <v>-192.5100156438</v>
      </c>
      <c r="D44" s="63">
        <f t="shared" si="14"/>
        <v>0</v>
      </c>
      <c r="E44" s="63">
        <f t="shared" si="14"/>
        <v>0</v>
      </c>
      <c r="F44" s="63">
        <f t="shared" si="14"/>
        <v>0</v>
      </c>
      <c r="G44" s="63">
        <f t="shared" si="14"/>
        <v>-125.61567120000001</v>
      </c>
      <c r="H44" s="63">
        <f t="shared" si="14"/>
        <v>-109.57000415280001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65">
        <f>SUM(B44:M44)</f>
        <v>-427.6956909966</v>
      </c>
    </row>
    <row r="45" spans="1:14" ht="18.75" customHeight="1">
      <c r="A45" s="66" t="s">
        <v>53</v>
      </c>
      <c r="B45" s="63">
        <f aca="true" t="shared" si="15" ref="B45:M45">B38</f>
        <v>0</v>
      </c>
      <c r="C45" s="63">
        <f t="shared" si="15"/>
        <v>252.52</v>
      </c>
      <c r="D45" s="63">
        <f t="shared" si="15"/>
        <v>0</v>
      </c>
      <c r="E45" s="63">
        <f t="shared" si="15"/>
        <v>0</v>
      </c>
      <c r="F45" s="63">
        <f t="shared" si="15"/>
        <v>0</v>
      </c>
      <c r="G45" s="63">
        <f t="shared" si="15"/>
        <v>154.08</v>
      </c>
      <c r="H45" s="63">
        <f t="shared" si="15"/>
        <v>141.24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547.84</v>
      </c>
    </row>
    <row r="46" spans="1:16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  <c r="P46" s="76"/>
    </row>
    <row r="47" spans="1:16" ht="18.75" customHeight="1">
      <c r="A47" s="2" t="s">
        <v>54</v>
      </c>
      <c r="B47" s="28">
        <f aca="true" t="shared" si="16" ref="B47:N47">+B48+B51+B58</f>
        <v>-108668</v>
      </c>
      <c r="C47" s="28">
        <f t="shared" si="16"/>
        <v>-107124.5</v>
      </c>
      <c r="D47" s="28">
        <f t="shared" si="16"/>
        <v>-62762</v>
      </c>
      <c r="E47" s="28">
        <f t="shared" si="16"/>
        <v>-16240</v>
      </c>
      <c r="F47" s="28">
        <f t="shared" si="16"/>
        <v>-52937.5</v>
      </c>
      <c r="G47" s="28">
        <f t="shared" si="16"/>
        <v>-101423</v>
      </c>
      <c r="H47" s="28">
        <f t="shared" si="16"/>
        <v>-125667.5</v>
      </c>
      <c r="I47" s="28">
        <f t="shared" si="16"/>
        <v>-60900</v>
      </c>
      <c r="J47" s="28">
        <f t="shared" si="16"/>
        <v>-78781.5</v>
      </c>
      <c r="K47" s="28">
        <f t="shared" si="16"/>
        <v>-61120.5</v>
      </c>
      <c r="L47" s="28">
        <f t="shared" si="16"/>
        <v>-49955.5</v>
      </c>
      <c r="M47" s="28">
        <f t="shared" si="16"/>
        <v>-28115.5</v>
      </c>
      <c r="N47" s="28">
        <f t="shared" si="16"/>
        <v>-853695.5</v>
      </c>
      <c r="P47" s="47"/>
    </row>
    <row r="48" spans="1:16" ht="18.75" customHeight="1">
      <c r="A48" s="17" t="s">
        <v>55</v>
      </c>
      <c r="B48" s="29">
        <f>B49+B50</f>
        <v>-108668</v>
      </c>
      <c r="C48" s="29">
        <f>C49+C50</f>
        <v>-107124.5</v>
      </c>
      <c r="D48" s="29">
        <f>D49+D50</f>
        <v>-62762</v>
      </c>
      <c r="E48" s="29">
        <f>E49+E50</f>
        <v>-16240</v>
      </c>
      <c r="F48" s="29">
        <f aca="true" t="shared" si="17" ref="F48:M48">F49+F50</f>
        <v>-52937.5</v>
      </c>
      <c r="G48" s="29">
        <f t="shared" si="17"/>
        <v>-101423</v>
      </c>
      <c r="H48" s="29">
        <f t="shared" si="17"/>
        <v>-125667.5</v>
      </c>
      <c r="I48" s="29">
        <f t="shared" si="17"/>
        <v>-60900</v>
      </c>
      <c r="J48" s="29">
        <f t="shared" si="17"/>
        <v>-78781.5</v>
      </c>
      <c r="K48" s="29">
        <f t="shared" si="17"/>
        <v>-61120.5</v>
      </c>
      <c r="L48" s="29">
        <f t="shared" si="17"/>
        <v>-49955.5</v>
      </c>
      <c r="M48" s="29">
        <f t="shared" si="17"/>
        <v>-28115.5</v>
      </c>
      <c r="N48" s="28">
        <f aca="true" t="shared" si="18" ref="N48:N58">SUM(B48:M48)</f>
        <v>-853695.5</v>
      </c>
      <c r="P48" s="47"/>
    </row>
    <row r="49" spans="1:16" ht="18.75" customHeight="1">
      <c r="A49" s="13" t="s">
        <v>56</v>
      </c>
      <c r="B49" s="20">
        <f>ROUND(-B9*$D$3,2)</f>
        <v>-108668</v>
      </c>
      <c r="C49" s="20">
        <f>ROUND(-C9*$D$3,2)</f>
        <v>-107124.5</v>
      </c>
      <c r="D49" s="20">
        <f>ROUND(-D9*$D$3,2)</f>
        <v>-62762</v>
      </c>
      <c r="E49" s="20">
        <f>ROUND(-E9*$D$3,2)</f>
        <v>-16240</v>
      </c>
      <c r="F49" s="20">
        <f aca="true" t="shared" si="19" ref="F49:M49">ROUND(-F9*$D$3,2)</f>
        <v>-52937.5</v>
      </c>
      <c r="G49" s="20">
        <f t="shared" si="19"/>
        <v>-101423</v>
      </c>
      <c r="H49" s="20">
        <f t="shared" si="19"/>
        <v>-125667.5</v>
      </c>
      <c r="I49" s="20">
        <f t="shared" si="19"/>
        <v>-60900</v>
      </c>
      <c r="J49" s="20">
        <f t="shared" si="19"/>
        <v>-78781.5</v>
      </c>
      <c r="K49" s="20">
        <f t="shared" si="19"/>
        <v>-61120.5</v>
      </c>
      <c r="L49" s="20">
        <f t="shared" si="19"/>
        <v>-49955.5</v>
      </c>
      <c r="M49" s="20">
        <f t="shared" si="19"/>
        <v>-28115.5</v>
      </c>
      <c r="N49" s="54">
        <f t="shared" si="18"/>
        <v>-853695.5</v>
      </c>
      <c r="P49" s="40"/>
    </row>
    <row r="50" spans="1:16" ht="18.75" customHeight="1">
      <c r="A50" s="13" t="s">
        <v>57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58</v>
      </c>
      <c r="B51" s="29">
        <f>SUM(B52:B56)</f>
        <v>0</v>
      </c>
      <c r="C51" s="29">
        <f>SUM(C52:C56)</f>
        <v>0</v>
      </c>
      <c r="D51" s="29">
        <f>SUM(D52:D56)</f>
        <v>0</v>
      </c>
      <c r="E51" s="29">
        <f>SUM(E52:E56)</f>
        <v>0</v>
      </c>
      <c r="F51" s="29">
        <f aca="true" t="shared" si="21" ref="F51:M51">SUM(F52:F56)</f>
        <v>0</v>
      </c>
      <c r="G51" s="29">
        <f t="shared" si="21"/>
        <v>0</v>
      </c>
      <c r="H51" s="29">
        <f t="shared" si="21"/>
        <v>0</v>
      </c>
      <c r="I51" s="29">
        <f t="shared" si="21"/>
        <v>0</v>
      </c>
      <c r="J51" s="29">
        <f t="shared" si="21"/>
        <v>0</v>
      </c>
      <c r="K51" s="29">
        <f t="shared" si="21"/>
        <v>0</v>
      </c>
      <c r="L51" s="29">
        <f t="shared" si="21"/>
        <v>0</v>
      </c>
      <c r="M51" s="29">
        <f t="shared" si="21"/>
        <v>0</v>
      </c>
      <c r="N51" s="29">
        <f>SUM(N52:N56)</f>
        <v>0</v>
      </c>
      <c r="P51" s="47"/>
    </row>
    <row r="52" spans="1:14" ht="18.75" customHeight="1">
      <c r="A52" s="13" t="s">
        <v>59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60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64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/>
    </row>
    <row r="58" spans="1:14" ht="18.75" customHeight="1">
      <c r="A58" s="17" t="s">
        <v>65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7">
        <f t="shared" si="18"/>
        <v>0</v>
      </c>
    </row>
    <row r="59" spans="1:14" ht="15" customHeight="1">
      <c r="A59" s="3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6" ht="15.75">
      <c r="A60" s="2" t="s">
        <v>66</v>
      </c>
      <c r="B60" s="32">
        <f aca="true" t="shared" si="22" ref="B60:M60">+B42+B47</f>
        <v>688089.1967999999</v>
      </c>
      <c r="C60" s="32">
        <f t="shared" si="22"/>
        <v>451236.9308703563</v>
      </c>
      <c r="D60" s="32">
        <f t="shared" si="22"/>
        <v>464428.6527999999</v>
      </c>
      <c r="E60" s="32">
        <f t="shared" si="22"/>
        <v>131532.44475266</v>
      </c>
      <c r="F60" s="32">
        <f t="shared" si="22"/>
        <v>439282.01288640004</v>
      </c>
      <c r="G60" s="32">
        <f t="shared" si="22"/>
        <v>558774.7553288</v>
      </c>
      <c r="H60" s="32">
        <f t="shared" si="22"/>
        <v>603570.1264878471</v>
      </c>
      <c r="I60" s="32">
        <f t="shared" si="22"/>
        <v>588803.3458536001</v>
      </c>
      <c r="J60" s="32">
        <f t="shared" si="22"/>
        <v>450019.73509999993</v>
      </c>
      <c r="K60" s="32">
        <f t="shared" si="22"/>
        <v>546152.92209785</v>
      </c>
      <c r="L60" s="32">
        <f t="shared" si="22"/>
        <v>264840.98392018</v>
      </c>
      <c r="M60" s="32">
        <f t="shared" si="22"/>
        <v>154126.771</v>
      </c>
      <c r="N60" s="32">
        <f>SUM(B60:M60)</f>
        <v>5340857.877897693</v>
      </c>
      <c r="P60" s="40"/>
    </row>
    <row r="61" spans="1:16" ht="15" customHeight="1">
      <c r="A61" s="3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P61" s="37"/>
    </row>
    <row r="62" spans="1:14" ht="15" customHeight="1">
      <c r="A62" s="31"/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/>
      <c r="K62" s="33"/>
      <c r="L62" s="33"/>
      <c r="M62" s="33"/>
      <c r="N62" s="34"/>
    </row>
    <row r="63" spans="1:16" ht="18.75" customHeight="1">
      <c r="A63" s="2" t="s">
        <v>67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32">
        <f>SUM(N64:N77)</f>
        <v>5340857.87</v>
      </c>
      <c r="P63" s="40"/>
    </row>
    <row r="64" spans="1:14" ht="18.75" customHeight="1">
      <c r="A64" s="17" t="s">
        <v>22</v>
      </c>
      <c r="B64" s="42">
        <v>124447.18</v>
      </c>
      <c r="C64" s="42">
        <v>110661.83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32">
        <f>SUM(B64:M64)</f>
        <v>235109.01</v>
      </c>
    </row>
    <row r="65" spans="1:14" ht="18.75" customHeight="1">
      <c r="A65" s="17" t="s">
        <v>23</v>
      </c>
      <c r="B65" s="42">
        <v>374217.04</v>
      </c>
      <c r="C65" s="42">
        <v>224708.53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 aca="true" t="shared" si="23" ref="N65:N76">SUM(B65:M65)</f>
        <v>598925.57</v>
      </c>
    </row>
    <row r="66" spans="1:14" ht="18.75" customHeight="1">
      <c r="A66" s="17" t="s">
        <v>88</v>
      </c>
      <c r="B66" s="41">
        <v>0</v>
      </c>
      <c r="C66" s="41">
        <v>0</v>
      </c>
      <c r="D66" s="29">
        <v>464428.65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29">
        <f t="shared" si="23"/>
        <v>464428.65</v>
      </c>
    </row>
    <row r="67" spans="1:14" ht="18.75" customHeight="1">
      <c r="A67" s="17" t="s">
        <v>78</v>
      </c>
      <c r="B67" s="41">
        <v>0</v>
      </c>
      <c r="C67" s="41">
        <v>0</v>
      </c>
      <c r="D67" s="41">
        <v>0</v>
      </c>
      <c r="E67" s="29">
        <v>131532.44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t="shared" si="23"/>
        <v>131532.44</v>
      </c>
    </row>
    <row r="68" spans="1:14" ht="18.75" customHeight="1">
      <c r="A68" s="17" t="s">
        <v>79</v>
      </c>
      <c r="B68" s="41">
        <v>0</v>
      </c>
      <c r="C68" s="41">
        <v>0</v>
      </c>
      <c r="D68" s="41">
        <v>0</v>
      </c>
      <c r="E68" s="41">
        <v>0</v>
      </c>
      <c r="F68" s="29">
        <v>439282.01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3"/>
        <v>439282.01</v>
      </c>
    </row>
    <row r="69" spans="1:14" ht="18.75" customHeight="1">
      <c r="A69" s="17" t="s">
        <v>80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2">
        <v>558774.75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3"/>
        <v>558774.75</v>
      </c>
    </row>
    <row r="70" spans="1:14" ht="18.75" customHeight="1">
      <c r="A70" s="17" t="s">
        <v>81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2">
        <v>462767.42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3"/>
        <v>462767.42</v>
      </c>
    </row>
    <row r="71" spans="1:14" ht="18.75" customHeight="1">
      <c r="A71" s="17" t="s">
        <v>82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140802.72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3"/>
        <v>140802.72</v>
      </c>
    </row>
    <row r="72" spans="1:14" ht="18.75" customHeight="1">
      <c r="A72" s="17" t="s">
        <v>83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29">
        <v>588803.35</v>
      </c>
      <c r="J72" s="41">
        <v>0</v>
      </c>
      <c r="K72" s="41">
        <v>0</v>
      </c>
      <c r="L72" s="41">
        <v>0</v>
      </c>
      <c r="M72" s="41">
        <v>0</v>
      </c>
      <c r="N72" s="29">
        <f t="shared" si="23"/>
        <v>588803.35</v>
      </c>
    </row>
    <row r="73" spans="1:14" ht="18.75" customHeight="1">
      <c r="A73" s="17" t="s">
        <v>84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29">
        <v>450019.74</v>
      </c>
      <c r="K73" s="41">
        <v>0</v>
      </c>
      <c r="L73" s="41">
        <v>0</v>
      </c>
      <c r="M73" s="41">
        <v>0</v>
      </c>
      <c r="N73" s="32">
        <f t="shared" si="23"/>
        <v>450019.74</v>
      </c>
    </row>
    <row r="74" spans="1:14" ht="18.75" customHeight="1">
      <c r="A74" s="17" t="s">
        <v>85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0</v>
      </c>
      <c r="K74" s="29">
        <v>546152.92</v>
      </c>
      <c r="L74" s="41">
        <v>0</v>
      </c>
      <c r="M74" s="41">
        <v>0</v>
      </c>
      <c r="N74" s="29">
        <f t="shared" si="23"/>
        <v>546152.92</v>
      </c>
    </row>
    <row r="75" spans="1:14" ht="18.75" customHeight="1">
      <c r="A75" s="17" t="s">
        <v>86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29">
        <v>264840.98</v>
      </c>
      <c r="M75" s="41">
        <v>0</v>
      </c>
      <c r="N75" s="32">
        <f t="shared" si="23"/>
        <v>264840.98</v>
      </c>
    </row>
    <row r="76" spans="1:14" ht="18.75" customHeight="1">
      <c r="A76" s="17" t="s">
        <v>87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29">
        <v>154126.77</v>
      </c>
      <c r="N76" s="29">
        <f t="shared" si="23"/>
        <v>154126.77</v>
      </c>
    </row>
    <row r="77" spans="1:14" ht="18.75" customHeight="1">
      <c r="A77" s="38" t="s">
        <v>68</v>
      </c>
      <c r="B77" s="36">
        <v>189424.97</v>
      </c>
      <c r="C77" s="36">
        <v>115866.57</v>
      </c>
      <c r="D77" s="41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41">
        <v>0</v>
      </c>
      <c r="N77" s="36">
        <f>SUM(B77:M77)</f>
        <v>305291.54000000004</v>
      </c>
    </row>
    <row r="78" spans="1:14" ht="17.25" customHeight="1">
      <c r="A78" s="70"/>
      <c r="B78" s="71">
        <v>0</v>
      </c>
      <c r="C78" s="71">
        <v>0</v>
      </c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/>
      <c r="K78" s="71"/>
      <c r="L78" s="71">
        <v>0</v>
      </c>
      <c r="M78" s="71">
        <v>0</v>
      </c>
      <c r="N78" s="71"/>
    </row>
    <row r="79" spans="1:14" ht="15" customHeight="1">
      <c r="A79" s="43"/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/>
      <c r="K79" s="44"/>
      <c r="L79" s="44"/>
      <c r="M79" s="44"/>
      <c r="N79" s="45"/>
    </row>
    <row r="80" spans="1:14" ht="18.75" customHeight="1">
      <c r="A80" s="2" t="s">
        <v>69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32"/>
    </row>
    <row r="81" spans="1:14" ht="18.75" customHeight="1">
      <c r="A81" s="17" t="s">
        <v>99</v>
      </c>
      <c r="B81" s="52">
        <v>1.9534779711935653</v>
      </c>
      <c r="C81" s="52">
        <v>1.920074907652017</v>
      </c>
      <c r="D81" s="52">
        <v>0</v>
      </c>
      <c r="E81" s="52">
        <v>0</v>
      </c>
      <c r="F81" s="41">
        <v>0</v>
      </c>
      <c r="G81" s="41">
        <v>0</v>
      </c>
      <c r="H81" s="52">
        <v>0</v>
      </c>
      <c r="I81" s="52">
        <v>0</v>
      </c>
      <c r="J81" s="52">
        <v>0</v>
      </c>
      <c r="K81" s="41">
        <v>0</v>
      </c>
      <c r="L81" s="52">
        <v>0</v>
      </c>
      <c r="M81" s="52">
        <v>0</v>
      </c>
      <c r="N81" s="32"/>
    </row>
    <row r="82" spans="1:14" ht="18.75" customHeight="1">
      <c r="A82" s="17" t="s">
        <v>100</v>
      </c>
      <c r="B82" s="52">
        <v>1.694</v>
      </c>
      <c r="C82" s="52">
        <v>1.5883033905338444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101</v>
      </c>
      <c r="B83" s="52">
        <v>0</v>
      </c>
      <c r="C83" s="52">
        <v>0</v>
      </c>
      <c r="D83" s="24">
        <v>1.5791999916125978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29"/>
    </row>
    <row r="84" spans="1:14" ht="18.75" customHeight="1">
      <c r="A84" s="17" t="s">
        <v>89</v>
      </c>
      <c r="B84" s="52">
        <v>0</v>
      </c>
      <c r="C84" s="52">
        <v>0</v>
      </c>
      <c r="D84" s="52">
        <v>0</v>
      </c>
      <c r="E84" s="52">
        <v>2.0031237207032575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90</v>
      </c>
      <c r="B85" s="52">
        <v>0</v>
      </c>
      <c r="C85" s="52">
        <v>0</v>
      </c>
      <c r="D85" s="52">
        <v>0</v>
      </c>
      <c r="E85" s="52">
        <v>0</v>
      </c>
      <c r="F85" s="52">
        <v>1.837888080711528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91</v>
      </c>
      <c r="B86" s="52">
        <v>0</v>
      </c>
      <c r="C86" s="52">
        <v>0</v>
      </c>
      <c r="D86" s="52">
        <v>0</v>
      </c>
      <c r="E86" s="52">
        <v>0</v>
      </c>
      <c r="F86" s="41">
        <v>0</v>
      </c>
      <c r="G86" s="52">
        <v>1.4605999977875372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92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41">
        <v>0</v>
      </c>
      <c r="H87" s="52">
        <v>1.7189872766716123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93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1.6357694361089121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0</v>
      </c>
      <c r="I89" s="52">
        <v>1.6611228437090124</v>
      </c>
      <c r="J89" s="52">
        <v>0</v>
      </c>
      <c r="K89" s="41">
        <v>0</v>
      </c>
      <c r="L89" s="52">
        <v>0</v>
      </c>
      <c r="M89" s="52">
        <v>0</v>
      </c>
      <c r="N89" s="29"/>
    </row>
    <row r="90" spans="1:14" ht="18.75" customHeight="1">
      <c r="A90" s="17" t="s">
        <v>95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0</v>
      </c>
      <c r="J90" s="52">
        <v>1.873700017362157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96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0</v>
      </c>
      <c r="K91" s="24">
        <v>1.790263289004714</v>
      </c>
      <c r="L91" s="52">
        <v>0</v>
      </c>
      <c r="M91" s="52">
        <v>0</v>
      </c>
      <c r="N91" s="29"/>
    </row>
    <row r="92" spans="1:14" ht="18.75" customHeight="1">
      <c r="A92" s="17" t="s">
        <v>97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52">
        <v>0</v>
      </c>
      <c r="L92" s="52">
        <v>2.1270751038886453</v>
      </c>
      <c r="M92" s="52">
        <v>0</v>
      </c>
      <c r="N92" s="32"/>
    </row>
    <row r="93" spans="1:14" ht="18.75" customHeight="1">
      <c r="A93" s="3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7">
        <v>2.088999988537237</v>
      </c>
      <c r="N93" s="58"/>
    </row>
    <row r="94" ht="21" customHeight="1">
      <c r="A94" s="46" t="s">
        <v>26</v>
      </c>
    </row>
    <row r="97" ht="14.25">
      <c r="B97" s="48"/>
    </row>
    <row r="98" ht="14.25">
      <c r="H98" s="49"/>
    </row>
    <row r="100" spans="8:11" ht="14.25">
      <c r="H100" s="50"/>
      <c r="I100" s="51"/>
      <c r="J100" s="51"/>
      <c r="K100" s="51"/>
    </row>
  </sheetData>
  <sheetProtection/>
  <mergeCells count="6">
    <mergeCell ref="A78:N78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2015-02-02T20:54:41Z</dcterms:modified>
  <cp:category/>
  <cp:version/>
  <cp:contentType/>
  <cp:contentStatus/>
</cp:coreProperties>
</file>