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<sst xmlns="http://schemas.openxmlformats.org/spreadsheetml/2006/main" count="107" uniqueCount="105">
  <si>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</si>
  <si>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</si>
  <si>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</si>
  <si>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</si>
  <si>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</si>
  <si>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</si>
  <si>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</si>
  <si>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</si>
  <si>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</si>
  <si>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</si>
  <si>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</si>
  <si>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</si>
  <si>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</si>
  <si>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</si>
  <si>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</si>
  <si>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</si>
  <si>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</si>
  <si>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</si>
  <si>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</si>
  <si>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</si>
  <si>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</si>
  <si>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</si>
  <si>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</si>
  <si>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</si>
  <si>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</si>
  <si>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</si>
  <si>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</si>
  <si>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</si>
  <si>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</si>
  <si>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</si>
  <si>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</si>
  <si>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</si>
  <si>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</si>
  <si>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</si>
  <si>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</si>
  <si>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</si>
  <si>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</si>
  <si>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</si>
  <si>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</si>
  <si>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</si>
  <si>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</si>
  <si>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</si>
  <si>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</si>
  <si>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</si>
  <si>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</si>
  <si>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</si>
  <si>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</si>
  <si>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</si>
  <si>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</si>
  <si>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</si>
  <si>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</si>
  <si>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</si>
  <si>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</si>
  <si>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</si>
  <si>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</si>
  <si>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</si>
  <si>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</si>
  <si>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</si>
  <si>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</si>
  <si>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</si>
  <si>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</si>
  <si>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</si>
  <si>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</si>
  <si>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</si>
  <si>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</si>
  <si>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</si>
  <si>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3. Ponderação dos Fatores de Integração e de Gratuidade  (((1.1. + 1.2.) x 2.1.) + (1.3. x 2.2.))/1.</t>
  </si>
  <si>
    <t>OPERAÇÃO 13/01/15 - VENCIMENTO 20/01/15</t>
  </si>
  <si>
    <t>4.2.  Pela Instalação de Validadores Eletrônicos</t>
  </si>
  <si>
    <t xml:space="preserve">6. Remuneração Bruta do Operador </t>
  </si>
  <si>
    <t>6.1. Pelo Transporte de Passageiros (1x4.1)</t>
  </si>
  <si>
    <t xml:space="preserve">6.2. Pela instalação dos Validadores Eletrônicos (4.2x1) </t>
  </si>
  <si>
    <t>5.1.  Quantidade de Validadores Remunerados</t>
  </si>
  <si>
    <t>5.2.  Remuneração por Validador</t>
  </si>
  <si>
    <t>5. Remuneração dos Validadores Eletrônicos ( 5.1x5.2)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</si>
  <si>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</si>
  <si>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</si>
  <si>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</si>
  <si>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</si>
  <si>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</si>
  <si>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</si>
  <si>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</si>
  <si>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</si>
  <si>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</si>
  <si>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</si>
  <si>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</si>
  <si>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</si>
  <si>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</si>
  <si>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</si>
  <si>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</si>
  <si>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</si>
  <si>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</si>
  <si>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10.1. Fênix</t>
  </si>
  <si>
    <t>10.2. Transcooper</t>
  </si>
  <si>
    <t>10.3. Empresa Transunião Transporte S/A</t>
  </si>
  <si>
    <t>10.4. Cooperqualityação</t>
  </si>
  <si>
    <t>10.5. Transcooperleste</t>
  </si>
  <si>
    <t>10.6. Cooperpaulistana</t>
  </si>
  <si>
    <t>10.7. Coopertranse (Cooperpeople)</t>
  </si>
  <si>
    <t>10.8. Nova Aliança</t>
  </si>
  <si>
    <t>10.9. Cooperpam</t>
  </si>
  <si>
    <t>10.10. Cooperlider</t>
  </si>
  <si>
    <t>10.11. Cooperpam</t>
  </si>
  <si>
    <t>10.12. Unicoopers</t>
  </si>
  <si>
    <t>10.13. Empresa Alfa Rodobus S/A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</si>
</sst>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  <numFmt numFmtId="191" formatCode="0.00000"/>
    <numFmt numFmtId="192" formatCode="0.0000"/>
    <numFmt numFmtId="193" formatCode="0.000"/>
    <numFmt numFmtId="194" formatCode="0.00_);\(0.00\)"/>
    <numFmt numFmtId="195" formatCode="0.0_);\(0.0\)"/>
    <numFmt numFmtId="196" formatCode="0.000_);\(0.000\)"/>
    <numFmt numFmtId="197" formatCode="0.0000_);\(0.0000\)"/>
    <numFmt numFmtId="198" formatCode="0.00000_);\(0.00000\)"/>
    <numFmt numFmtId="199" formatCode="0.000000_);\(0.000000\)"/>
    <numFmt numFmtId="200" formatCode="0.0000000_);\(0.0000000\)"/>
    <numFmt numFmtId="201" formatCode="0.00000000_);\(0.00000000\)"/>
    <numFmt numFmtId="202" formatCode="0.000000000_);\(0.000000000\)"/>
    <numFmt numFmtId="203" formatCode="0.0000000000_);\(0.00000000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203" fontId="41" fillId="34" borderId="10" xfId="0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1" sqref="B51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4</v>
      </c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5</v>
      </c>
    </row>
    <row r="5" spans="1:14" ht="42" customHeight="1">
      <c r="A5" s="72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72"/>
    </row>
    <row r="6" spans="1:14" ht="20.25" customHeight="1">
      <c r="A6" s="72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72"/>
    </row>
    <row r="7" spans="1:16" ht="18.75" customHeight="1">
      <c r="A7" s="9" t="s">
        <v>6</v>
      </c>
      <c r="B7" s="10">
        <f>B8+B20+B24</f>
        <v>458653</v>
      </c>
      <c r="C7" s="10">
        <f>C8+C20+C24</f>
        <v>340960</v>
      </c>
      <c r="D7" s="10">
        <f>D8+D20+D24</f>
        <v>343138</v>
      </c>
      <c r="E7" s="10">
        <f>E8+E20+E24</f>
        <v>74847</v>
      </c>
      <c r="F7" s="10">
        <f aca="true" t="shared" si="0" ref="F7:M7">F8+F20+F24</f>
        <v>265711</v>
      </c>
      <c r="G7" s="10">
        <f t="shared" si="0"/>
        <v>457386</v>
      </c>
      <c r="H7" s="10">
        <f t="shared" si="0"/>
        <v>428160</v>
      </c>
      <c r="I7" s="10">
        <f t="shared" si="0"/>
        <v>386523</v>
      </c>
      <c r="J7" s="10">
        <f t="shared" si="0"/>
        <v>259013</v>
      </c>
      <c r="K7" s="10">
        <f t="shared" si="0"/>
        <v>338656</v>
      </c>
      <c r="L7" s="10">
        <f t="shared" si="0"/>
        <v>142780</v>
      </c>
      <c r="M7" s="10">
        <f t="shared" si="0"/>
        <v>83346</v>
      </c>
      <c r="N7" s="10">
        <f>+N8+N20+N24</f>
        <v>3579173</v>
      </c>
      <c r="P7" s="39"/>
    </row>
    <row r="8" spans="1:14" ht="18.75" customHeight="1">
      <c r="A8" s="11" t="s">
        <v>34</v>
      </c>
      <c r="B8" s="12">
        <f>+B9+B12+B16</f>
        <v>251745</v>
      </c>
      <c r="C8" s="12">
        <f>+C9+C12+C16</f>
        <v>196866</v>
      </c>
      <c r="D8" s="12">
        <f>+D9+D12+D16</f>
        <v>213092</v>
      </c>
      <c r="E8" s="12">
        <f>+E9+E12+E16</f>
        <v>44156</v>
      </c>
      <c r="F8" s="12">
        <f aca="true" t="shared" si="1" ref="F8:M8">+F9+F12+F16</f>
        <v>152222</v>
      </c>
      <c r="G8" s="12">
        <f t="shared" si="1"/>
        <v>268539</v>
      </c>
      <c r="H8" s="12">
        <f t="shared" si="1"/>
        <v>238291</v>
      </c>
      <c r="I8" s="12">
        <f t="shared" si="1"/>
        <v>216790</v>
      </c>
      <c r="J8" s="12">
        <f t="shared" si="1"/>
        <v>150898</v>
      </c>
      <c r="K8" s="12">
        <f t="shared" si="1"/>
        <v>177818</v>
      </c>
      <c r="L8" s="12">
        <f t="shared" si="1"/>
        <v>84418</v>
      </c>
      <c r="M8" s="12">
        <f t="shared" si="1"/>
        <v>52123</v>
      </c>
      <c r="N8" s="12">
        <f>SUM(B8:M8)</f>
        <v>2046958</v>
      </c>
    </row>
    <row r="9" spans="1:14" ht="18.75" customHeight="1">
      <c r="A9" s="13" t="s">
        <v>7</v>
      </c>
      <c r="B9" s="14">
        <v>29817</v>
      </c>
      <c r="C9" s="14">
        <v>29129</v>
      </c>
      <c r="D9" s="14">
        <v>18849</v>
      </c>
      <c r="E9" s="14">
        <v>4762</v>
      </c>
      <c r="F9" s="14">
        <v>14633</v>
      </c>
      <c r="G9" s="14">
        <v>28330</v>
      </c>
      <c r="H9" s="14">
        <v>35133</v>
      </c>
      <c r="I9" s="14">
        <v>17513</v>
      </c>
      <c r="J9" s="14">
        <v>21167</v>
      </c>
      <c r="K9" s="14">
        <v>18859</v>
      </c>
      <c r="L9" s="14">
        <v>13422</v>
      </c>
      <c r="M9" s="14">
        <v>7978</v>
      </c>
      <c r="N9" s="12">
        <f aca="true" t="shared" si="2" ref="N9:N19">SUM(B9:M9)</f>
        <v>239592</v>
      </c>
    </row>
    <row r="10" spans="1:14" ht="18.75" customHeight="1">
      <c r="A10" s="15" t="s">
        <v>8</v>
      </c>
      <c r="B10" s="14">
        <f>+B9-B11</f>
        <v>29817</v>
      </c>
      <c r="C10" s="14">
        <f>+C9-C11</f>
        <v>29129</v>
      </c>
      <c r="D10" s="14">
        <f>+D9-D11</f>
        <v>18849</v>
      </c>
      <c r="E10" s="14">
        <f>+E9-E11</f>
        <v>4762</v>
      </c>
      <c r="F10" s="14">
        <f aca="true" t="shared" si="3" ref="F10:M10">+F9-F11</f>
        <v>14633</v>
      </c>
      <c r="G10" s="14">
        <f t="shared" si="3"/>
        <v>28330</v>
      </c>
      <c r="H10" s="14">
        <f t="shared" si="3"/>
        <v>35133</v>
      </c>
      <c r="I10" s="14">
        <f t="shared" si="3"/>
        <v>17513</v>
      </c>
      <c r="J10" s="14">
        <f t="shared" si="3"/>
        <v>21167</v>
      </c>
      <c r="K10" s="14">
        <f t="shared" si="3"/>
        <v>18859</v>
      </c>
      <c r="L10" s="14">
        <f t="shared" si="3"/>
        <v>13422</v>
      </c>
      <c r="M10" s="14">
        <f t="shared" si="3"/>
        <v>7978</v>
      </c>
      <c r="N10" s="12">
        <f t="shared" si="2"/>
        <v>239592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217583</v>
      </c>
      <c r="C12" s="14">
        <f>C13+C14+C15</f>
        <v>164098</v>
      </c>
      <c r="D12" s="14">
        <f>D13+D14+D15</f>
        <v>191634</v>
      </c>
      <c r="E12" s="14">
        <f>E13+E14+E15</f>
        <v>38777</v>
      </c>
      <c r="F12" s="14">
        <f aca="true" t="shared" si="4" ref="F12:M12">F13+F14+F15</f>
        <v>135098</v>
      </c>
      <c r="G12" s="14">
        <f t="shared" si="4"/>
        <v>235268</v>
      </c>
      <c r="H12" s="14">
        <f t="shared" si="4"/>
        <v>199158</v>
      </c>
      <c r="I12" s="14">
        <f t="shared" si="4"/>
        <v>196082</v>
      </c>
      <c r="J12" s="14">
        <f t="shared" si="4"/>
        <v>127307</v>
      </c>
      <c r="K12" s="14">
        <f t="shared" si="4"/>
        <v>155795</v>
      </c>
      <c r="L12" s="14">
        <f t="shared" si="4"/>
        <v>69788</v>
      </c>
      <c r="M12" s="14">
        <f t="shared" si="4"/>
        <v>43544</v>
      </c>
      <c r="N12" s="12">
        <f t="shared" si="2"/>
        <v>1774132</v>
      </c>
    </row>
    <row r="13" spans="1:14" ht="18.75" customHeight="1">
      <c r="A13" s="15" t="s">
        <v>10</v>
      </c>
      <c r="B13" s="14">
        <v>108884</v>
      </c>
      <c r="C13" s="14">
        <v>84674</v>
      </c>
      <c r="D13" s="14">
        <v>94123</v>
      </c>
      <c r="E13" s="14">
        <v>19762</v>
      </c>
      <c r="F13" s="14">
        <v>67860</v>
      </c>
      <c r="G13" s="14">
        <v>120195</v>
      </c>
      <c r="H13" s="14">
        <v>105580</v>
      </c>
      <c r="I13" s="14">
        <v>101829</v>
      </c>
      <c r="J13" s="14">
        <v>63826</v>
      </c>
      <c r="K13" s="14">
        <v>78550</v>
      </c>
      <c r="L13" s="14">
        <v>34895</v>
      </c>
      <c r="M13" s="14">
        <v>21124</v>
      </c>
      <c r="N13" s="12">
        <f t="shared" si="2"/>
        <v>901302</v>
      </c>
    </row>
    <row r="14" spans="1:14" ht="18.75" customHeight="1">
      <c r="A14" s="15" t="s">
        <v>11</v>
      </c>
      <c r="B14" s="14">
        <v>103589</v>
      </c>
      <c r="C14" s="14">
        <v>75220</v>
      </c>
      <c r="D14" s="14">
        <v>94373</v>
      </c>
      <c r="E14" s="14">
        <v>18050</v>
      </c>
      <c r="F14" s="14">
        <v>63938</v>
      </c>
      <c r="G14" s="14">
        <v>109272</v>
      </c>
      <c r="H14" s="14">
        <v>88992</v>
      </c>
      <c r="I14" s="14">
        <v>90356</v>
      </c>
      <c r="J14" s="14">
        <v>60456</v>
      </c>
      <c r="K14" s="14">
        <v>73800</v>
      </c>
      <c r="L14" s="14">
        <v>33562</v>
      </c>
      <c r="M14" s="14">
        <v>21670</v>
      </c>
      <c r="N14" s="12">
        <f t="shared" si="2"/>
        <v>833278</v>
      </c>
    </row>
    <row r="15" spans="1:14" ht="18.75" customHeight="1">
      <c r="A15" s="15" t="s">
        <v>12</v>
      </c>
      <c r="B15" s="14">
        <v>5110</v>
      </c>
      <c r="C15" s="14">
        <v>4204</v>
      </c>
      <c r="D15" s="14">
        <v>3138</v>
      </c>
      <c r="E15" s="14">
        <v>965</v>
      </c>
      <c r="F15" s="14">
        <v>3300</v>
      </c>
      <c r="G15" s="14">
        <v>5801</v>
      </c>
      <c r="H15" s="14">
        <v>4586</v>
      </c>
      <c r="I15" s="14">
        <v>3897</v>
      </c>
      <c r="J15" s="14">
        <v>3025</v>
      </c>
      <c r="K15" s="14">
        <v>3445</v>
      </c>
      <c r="L15" s="14">
        <v>1331</v>
      </c>
      <c r="M15" s="14">
        <v>750</v>
      </c>
      <c r="N15" s="12">
        <f t="shared" si="2"/>
        <v>39552</v>
      </c>
    </row>
    <row r="16" spans="1:14" ht="18.75" customHeight="1">
      <c r="A16" s="16" t="s">
        <v>33</v>
      </c>
      <c r="B16" s="14">
        <f>B17+B18+B19</f>
        <v>4345</v>
      </c>
      <c r="C16" s="14">
        <f>C17+C18+C19</f>
        <v>3639</v>
      </c>
      <c r="D16" s="14">
        <f>D17+D18+D19</f>
        <v>2609</v>
      </c>
      <c r="E16" s="14">
        <f>E17+E18+E19</f>
        <v>617</v>
      </c>
      <c r="F16" s="14">
        <f aca="true" t="shared" si="5" ref="F16:M16">F17+F18+F19</f>
        <v>2491</v>
      </c>
      <c r="G16" s="14">
        <f t="shared" si="5"/>
        <v>4941</v>
      </c>
      <c r="H16" s="14">
        <f t="shared" si="5"/>
        <v>4000</v>
      </c>
      <c r="I16" s="14">
        <f t="shared" si="5"/>
        <v>3195</v>
      </c>
      <c r="J16" s="14">
        <f t="shared" si="5"/>
        <v>2424</v>
      </c>
      <c r="K16" s="14">
        <f t="shared" si="5"/>
        <v>3164</v>
      </c>
      <c r="L16" s="14">
        <f t="shared" si="5"/>
        <v>1208</v>
      </c>
      <c r="M16" s="14">
        <f t="shared" si="5"/>
        <v>601</v>
      </c>
      <c r="N16" s="12">
        <f t="shared" si="2"/>
        <v>33234</v>
      </c>
    </row>
    <row r="17" spans="1:14" ht="18.75" customHeight="1">
      <c r="A17" s="15" t="s">
        <v>30</v>
      </c>
      <c r="B17" s="14">
        <v>3915</v>
      </c>
      <c r="C17" s="14">
        <v>3332</v>
      </c>
      <c r="D17" s="14">
        <v>2361</v>
      </c>
      <c r="E17" s="14">
        <v>562</v>
      </c>
      <c r="F17" s="14">
        <v>2294</v>
      </c>
      <c r="G17" s="14">
        <v>4541</v>
      </c>
      <c r="H17" s="14">
        <v>3671</v>
      </c>
      <c r="I17" s="14">
        <v>2952</v>
      </c>
      <c r="J17" s="14">
        <v>2206</v>
      </c>
      <c r="K17" s="14">
        <v>2915</v>
      </c>
      <c r="L17" s="14">
        <v>1075</v>
      </c>
      <c r="M17" s="14">
        <v>528</v>
      </c>
      <c r="N17" s="12">
        <f t="shared" si="2"/>
        <v>30352</v>
      </c>
    </row>
    <row r="18" spans="1:14" ht="18.75" customHeight="1">
      <c r="A18" s="15" t="s">
        <v>31</v>
      </c>
      <c r="B18" s="14">
        <v>391</v>
      </c>
      <c r="C18" s="14">
        <v>286</v>
      </c>
      <c r="D18" s="14">
        <v>232</v>
      </c>
      <c r="E18" s="14">
        <v>52</v>
      </c>
      <c r="F18" s="14">
        <v>173</v>
      </c>
      <c r="G18" s="14">
        <v>365</v>
      </c>
      <c r="H18" s="14">
        <v>307</v>
      </c>
      <c r="I18" s="14">
        <v>225</v>
      </c>
      <c r="J18" s="14">
        <v>200</v>
      </c>
      <c r="K18" s="14">
        <v>229</v>
      </c>
      <c r="L18" s="14">
        <v>126</v>
      </c>
      <c r="M18" s="14">
        <v>64</v>
      </c>
      <c r="N18" s="12">
        <f t="shared" si="2"/>
        <v>2650</v>
      </c>
    </row>
    <row r="19" spans="1:14" ht="18.75" customHeight="1">
      <c r="A19" s="15" t="s">
        <v>32</v>
      </c>
      <c r="B19" s="14">
        <v>39</v>
      </c>
      <c r="C19" s="14">
        <v>21</v>
      </c>
      <c r="D19" s="14">
        <v>16</v>
      </c>
      <c r="E19" s="14">
        <v>3</v>
      </c>
      <c r="F19" s="14">
        <v>24</v>
      </c>
      <c r="G19" s="14">
        <v>35</v>
      </c>
      <c r="H19" s="14">
        <v>22</v>
      </c>
      <c r="I19" s="14">
        <v>18</v>
      </c>
      <c r="J19" s="14">
        <v>18</v>
      </c>
      <c r="K19" s="14">
        <v>20</v>
      </c>
      <c r="L19" s="14">
        <v>7</v>
      </c>
      <c r="M19" s="14">
        <v>9</v>
      </c>
      <c r="N19" s="12">
        <f t="shared" si="2"/>
        <v>232</v>
      </c>
    </row>
    <row r="20" spans="1:14" ht="18.75" customHeight="1">
      <c r="A20" s="17" t="s">
        <v>13</v>
      </c>
      <c r="B20" s="18">
        <f>B21+B22+B23</f>
        <v>151725</v>
      </c>
      <c r="C20" s="18">
        <f>C21+C22+C23</f>
        <v>96890</v>
      </c>
      <c r="D20" s="18">
        <f>D21+D22+D23</f>
        <v>86194</v>
      </c>
      <c r="E20" s="18">
        <f>E21+E22+E23</f>
        <v>18756</v>
      </c>
      <c r="F20" s="18">
        <f aca="true" t="shared" si="6" ref="F20:M20">F21+F22+F23</f>
        <v>71091</v>
      </c>
      <c r="G20" s="18">
        <f t="shared" si="6"/>
        <v>120939</v>
      </c>
      <c r="H20" s="18">
        <f t="shared" si="6"/>
        <v>129622</v>
      </c>
      <c r="I20" s="18">
        <f t="shared" si="6"/>
        <v>127996</v>
      </c>
      <c r="J20" s="18">
        <f t="shared" si="6"/>
        <v>76473</v>
      </c>
      <c r="K20" s="18">
        <f t="shared" si="6"/>
        <v>127871</v>
      </c>
      <c r="L20" s="18">
        <f t="shared" si="6"/>
        <v>47129</v>
      </c>
      <c r="M20" s="18">
        <f t="shared" si="6"/>
        <v>26129</v>
      </c>
      <c r="N20" s="12">
        <f aca="true" t="shared" si="7" ref="N20:N26">SUM(B20:M20)</f>
        <v>1080815</v>
      </c>
    </row>
    <row r="21" spans="1:14" ht="18.75" customHeight="1">
      <c r="A21" s="13" t="s">
        <v>14</v>
      </c>
      <c r="B21" s="14">
        <v>83785</v>
      </c>
      <c r="C21" s="14">
        <v>57348</v>
      </c>
      <c r="D21" s="14">
        <v>50069</v>
      </c>
      <c r="E21" s="14">
        <v>11305</v>
      </c>
      <c r="F21" s="14">
        <v>41810</v>
      </c>
      <c r="G21" s="14">
        <v>73689</v>
      </c>
      <c r="H21" s="14">
        <v>77916</v>
      </c>
      <c r="I21" s="14">
        <v>75286</v>
      </c>
      <c r="J21" s="14">
        <v>43454</v>
      </c>
      <c r="K21" s="14">
        <v>70527</v>
      </c>
      <c r="L21" s="14">
        <v>26081</v>
      </c>
      <c r="M21" s="14">
        <v>14119</v>
      </c>
      <c r="N21" s="12">
        <f t="shared" si="7"/>
        <v>625389</v>
      </c>
    </row>
    <row r="22" spans="1:14" ht="18.75" customHeight="1">
      <c r="A22" s="13" t="s">
        <v>15</v>
      </c>
      <c r="B22" s="14">
        <v>64873</v>
      </c>
      <c r="C22" s="14">
        <v>37315</v>
      </c>
      <c r="D22" s="14">
        <v>34623</v>
      </c>
      <c r="E22" s="14">
        <v>7010</v>
      </c>
      <c r="F22" s="14">
        <v>27655</v>
      </c>
      <c r="G22" s="14">
        <v>44477</v>
      </c>
      <c r="H22" s="14">
        <v>49139</v>
      </c>
      <c r="I22" s="14">
        <v>50292</v>
      </c>
      <c r="J22" s="14">
        <v>31383</v>
      </c>
      <c r="K22" s="14">
        <v>55019</v>
      </c>
      <c r="L22" s="14">
        <v>20232</v>
      </c>
      <c r="M22" s="14">
        <v>11583</v>
      </c>
      <c r="N22" s="12">
        <f t="shared" si="7"/>
        <v>433601</v>
      </c>
    </row>
    <row r="23" spans="1:14" ht="18.75" customHeight="1">
      <c r="A23" s="13" t="s">
        <v>16</v>
      </c>
      <c r="B23" s="14">
        <v>3067</v>
      </c>
      <c r="C23" s="14">
        <v>2227</v>
      </c>
      <c r="D23" s="14">
        <v>1502</v>
      </c>
      <c r="E23" s="14">
        <v>441</v>
      </c>
      <c r="F23" s="14">
        <v>1626</v>
      </c>
      <c r="G23" s="14">
        <v>2773</v>
      </c>
      <c r="H23" s="14">
        <v>2567</v>
      </c>
      <c r="I23" s="14">
        <v>2418</v>
      </c>
      <c r="J23" s="14">
        <v>1636</v>
      </c>
      <c r="K23" s="14">
        <v>2325</v>
      </c>
      <c r="L23" s="14">
        <v>816</v>
      </c>
      <c r="M23" s="14">
        <v>427</v>
      </c>
      <c r="N23" s="12">
        <f t="shared" si="7"/>
        <v>21825</v>
      </c>
    </row>
    <row r="24" spans="1:14" ht="18.75" customHeight="1">
      <c r="A24" s="17" t="s">
        <v>17</v>
      </c>
      <c r="B24" s="14">
        <f>B25+B26</f>
        <v>55183</v>
      </c>
      <c r="C24" s="14">
        <f>C25+C26</f>
        <v>47204</v>
      </c>
      <c r="D24" s="14">
        <f>D25+D26</f>
        <v>43852</v>
      </c>
      <c r="E24" s="14">
        <f>E25+E26</f>
        <v>11935</v>
      </c>
      <c r="F24" s="14">
        <f aca="true" t="shared" si="8" ref="F24:M24">F25+F26</f>
        <v>42398</v>
      </c>
      <c r="G24" s="14">
        <f t="shared" si="8"/>
        <v>67908</v>
      </c>
      <c r="H24" s="14">
        <f t="shared" si="8"/>
        <v>60247</v>
      </c>
      <c r="I24" s="14">
        <f t="shared" si="8"/>
        <v>41737</v>
      </c>
      <c r="J24" s="14">
        <f t="shared" si="8"/>
        <v>31642</v>
      </c>
      <c r="K24" s="14">
        <f t="shared" si="8"/>
        <v>32967</v>
      </c>
      <c r="L24" s="14">
        <f t="shared" si="8"/>
        <v>11233</v>
      </c>
      <c r="M24" s="14">
        <f t="shared" si="8"/>
        <v>5094</v>
      </c>
      <c r="N24" s="12">
        <f t="shared" si="7"/>
        <v>451400</v>
      </c>
    </row>
    <row r="25" spans="1:14" ht="18.75" customHeight="1">
      <c r="A25" s="13" t="s">
        <v>18</v>
      </c>
      <c r="B25" s="14">
        <v>35317</v>
      </c>
      <c r="C25" s="14">
        <v>30211</v>
      </c>
      <c r="D25" s="14">
        <v>28065</v>
      </c>
      <c r="E25" s="14">
        <v>7638</v>
      </c>
      <c r="F25" s="14">
        <v>27135</v>
      </c>
      <c r="G25" s="14">
        <v>43461</v>
      </c>
      <c r="H25" s="14">
        <v>38558</v>
      </c>
      <c r="I25" s="14">
        <v>26712</v>
      </c>
      <c r="J25" s="14">
        <v>20251</v>
      </c>
      <c r="K25" s="14">
        <v>21099</v>
      </c>
      <c r="L25" s="14">
        <v>7189</v>
      </c>
      <c r="M25" s="14">
        <v>3260</v>
      </c>
      <c r="N25" s="12">
        <f t="shared" si="7"/>
        <v>288896</v>
      </c>
    </row>
    <row r="26" spans="1:14" ht="18.75" customHeight="1">
      <c r="A26" s="13" t="s">
        <v>19</v>
      </c>
      <c r="B26" s="14">
        <v>19866</v>
      </c>
      <c r="C26" s="14">
        <v>16993</v>
      </c>
      <c r="D26" s="14">
        <v>15787</v>
      </c>
      <c r="E26" s="14">
        <v>4297</v>
      </c>
      <c r="F26" s="14">
        <v>15263</v>
      </c>
      <c r="G26" s="14">
        <v>24447</v>
      </c>
      <c r="H26" s="14">
        <v>21689</v>
      </c>
      <c r="I26" s="14">
        <v>15025</v>
      </c>
      <c r="J26" s="14">
        <v>11391</v>
      </c>
      <c r="K26" s="14">
        <v>11868</v>
      </c>
      <c r="L26" s="14">
        <v>4044</v>
      </c>
      <c r="M26" s="14">
        <v>1834</v>
      </c>
      <c r="N26" s="12">
        <f t="shared" si="7"/>
        <v>162504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66</v>
      </c>
      <c r="B32" s="23">
        <f>(((+B$8+B$20)*B$29)+(B$24*B$30))/B$7</f>
        <v>1</v>
      </c>
      <c r="C32" s="23">
        <f aca="true" t="shared" si="9" ref="C32:M32">(((+C$8+C$20)*C$29)+(C$24*C$30))/C$7</f>
        <v>0.9959158904270297</v>
      </c>
      <c r="D32" s="23">
        <f t="shared" si="9"/>
        <v>1</v>
      </c>
      <c r="E32" s="23">
        <f t="shared" si="9"/>
        <v>0.9912138295456064</v>
      </c>
      <c r="F32" s="23">
        <f t="shared" si="9"/>
        <v>0.9977022735227372</v>
      </c>
      <c r="G32" s="23">
        <f t="shared" si="9"/>
        <v>1</v>
      </c>
      <c r="H32" s="23">
        <f t="shared" si="9"/>
        <v>0.9960600803437967</v>
      </c>
      <c r="I32" s="23">
        <f t="shared" si="9"/>
        <v>0.9983586943079713</v>
      </c>
      <c r="J32" s="23">
        <f t="shared" si="9"/>
        <v>1</v>
      </c>
      <c r="K32" s="23">
        <f t="shared" si="9"/>
        <v>0.9992893700392138</v>
      </c>
      <c r="L32" s="23">
        <f t="shared" si="9"/>
        <v>0.9996302346266985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1.6751305276982638</v>
      </c>
      <c r="D35" s="26">
        <f>D32*D34</f>
        <v>1.5792</v>
      </c>
      <c r="E35" s="26">
        <f>E32*E34</f>
        <v>1.9394089788889335</v>
      </c>
      <c r="F35" s="26">
        <f aca="true" t="shared" si="10" ref="F35:M35">F32*F34</f>
        <v>1.8134236523549272</v>
      </c>
      <c r="G35" s="26">
        <f t="shared" si="10"/>
        <v>1.4483</v>
      </c>
      <c r="H35" s="26">
        <f t="shared" si="10"/>
        <v>1.6763691152186098</v>
      </c>
      <c r="I35" s="26">
        <f t="shared" si="10"/>
        <v>1.639205140184258</v>
      </c>
      <c r="J35" s="26">
        <f t="shared" si="10"/>
        <v>1.8492</v>
      </c>
      <c r="K35" s="26">
        <f t="shared" si="10"/>
        <v>1.7666436772923262</v>
      </c>
      <c r="L35" s="26">
        <f t="shared" si="10"/>
        <v>2.0990235666691417</v>
      </c>
      <c r="M35" s="26">
        <f t="shared" si="10"/>
        <v>2.089</v>
      </c>
      <c r="N35" s="27"/>
    </row>
    <row r="36" spans="1:14" ht="15" customHeight="1">
      <c r="A36" s="61" t="s">
        <v>68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2">
        <v>-0.00013896</v>
      </c>
      <c r="H36" s="62">
        <v>-0.0002009763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4"/>
    </row>
    <row r="37" spans="1:14" ht="15" customHeight="1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1:14" ht="15" customHeight="1">
      <c r="A38" s="65" t="s">
        <v>74</v>
      </c>
      <c r="B38" s="64">
        <f aca="true" t="shared" si="11" ref="B38:M38">B39*B40</f>
        <v>0</v>
      </c>
      <c r="C38" s="64">
        <f t="shared" si="11"/>
        <v>0</v>
      </c>
      <c r="D38" s="64">
        <f t="shared" si="11"/>
        <v>0</v>
      </c>
      <c r="E38" s="64">
        <f t="shared" si="11"/>
        <v>0</v>
      </c>
      <c r="F38" s="64">
        <f t="shared" si="11"/>
        <v>0</v>
      </c>
      <c r="G38" s="64">
        <f t="shared" si="11"/>
        <v>77.04</v>
      </c>
      <c r="H38" s="64">
        <f t="shared" si="11"/>
        <v>111.28</v>
      </c>
      <c r="I38" s="64">
        <f t="shared" si="11"/>
        <v>0</v>
      </c>
      <c r="J38" s="64">
        <f t="shared" si="11"/>
        <v>0</v>
      </c>
      <c r="K38" s="64">
        <f t="shared" si="11"/>
        <v>0</v>
      </c>
      <c r="L38" s="64">
        <f t="shared" si="11"/>
        <v>0</v>
      </c>
      <c r="M38" s="64">
        <f t="shared" si="11"/>
        <v>0</v>
      </c>
      <c r="N38" s="64"/>
    </row>
    <row r="39" spans="1:14" ht="15" customHeight="1">
      <c r="A39" s="61" t="s">
        <v>72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18</v>
      </c>
      <c r="H39" s="63">
        <v>26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4"/>
    </row>
    <row r="40" spans="1:14" ht="15" customHeight="1">
      <c r="A40" s="61" t="s">
        <v>73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4"/>
    </row>
    <row r="41" spans="1:14" ht="15" customHeight="1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ht="18.75" customHeight="1">
      <c r="A42" s="65" t="s">
        <v>69</v>
      </c>
      <c r="B42" s="66">
        <f>B43+B44+B45</f>
        <v>798423.1424</v>
      </c>
      <c r="C42" s="66">
        <f aca="true" t="shared" si="12" ref="C42:N42">C43+C44+C45</f>
        <v>571152.504724</v>
      </c>
      <c r="D42" s="66">
        <f t="shared" si="12"/>
        <v>541883.5296</v>
      </c>
      <c r="E42" s="66">
        <f t="shared" si="12"/>
        <v>145158.94384290001</v>
      </c>
      <c r="F42" s="66">
        <f>F43+F44+F45</f>
        <v>481846.61209088005</v>
      </c>
      <c r="G42" s="66">
        <f>G43+G44+G45</f>
        <v>662445.62544144</v>
      </c>
      <c r="H42" s="66">
        <f t="shared" si="12"/>
        <v>717779.4303593921</v>
      </c>
      <c r="I42" s="66">
        <f t="shared" si="12"/>
        <v>633590.48839944</v>
      </c>
      <c r="J42" s="66">
        <f t="shared" si="12"/>
        <v>478966.8396</v>
      </c>
      <c r="K42" s="66">
        <f t="shared" si="12"/>
        <v>598284.48117711</v>
      </c>
      <c r="L42" s="66">
        <f t="shared" si="12"/>
        <v>299698.58484902006</v>
      </c>
      <c r="M42" s="66">
        <f t="shared" si="12"/>
        <v>174109.794</v>
      </c>
      <c r="N42" s="66">
        <f t="shared" si="12"/>
        <v>6103339.976484182</v>
      </c>
    </row>
    <row r="43" spans="1:14" ht="15" customHeight="1">
      <c r="A43" s="67" t="s">
        <v>70</v>
      </c>
      <c r="B43" s="64">
        <f aca="true" t="shared" si="13" ref="B43:H43">B35*B7</f>
        <v>798423.1424</v>
      </c>
      <c r="C43" s="64">
        <f t="shared" si="13"/>
        <v>571152.504724</v>
      </c>
      <c r="D43" s="64">
        <f t="shared" si="13"/>
        <v>541883.5296</v>
      </c>
      <c r="E43" s="64">
        <f t="shared" si="13"/>
        <v>145158.94384290001</v>
      </c>
      <c r="F43" s="64">
        <f t="shared" si="13"/>
        <v>481846.61209088005</v>
      </c>
      <c r="G43" s="64">
        <f t="shared" si="13"/>
        <v>662432.1438</v>
      </c>
      <c r="H43" s="64">
        <f t="shared" si="13"/>
        <v>717754.200372</v>
      </c>
      <c r="I43" s="64">
        <f>I35*I7</f>
        <v>633590.48839944</v>
      </c>
      <c r="J43" s="64">
        <f>J35*J7</f>
        <v>478966.8396</v>
      </c>
      <c r="K43" s="64">
        <f>K35*K7</f>
        <v>598284.48117711</v>
      </c>
      <c r="L43" s="64">
        <f>L35*L7</f>
        <v>299698.58484902006</v>
      </c>
      <c r="M43" s="64">
        <f>M35*M7</f>
        <v>174109.794</v>
      </c>
      <c r="N43" s="66">
        <f>SUM(B43:M43)</f>
        <v>6103301.26485535</v>
      </c>
    </row>
    <row r="44" spans="1:14" ht="15" customHeight="1">
      <c r="A44" s="67" t="s">
        <v>71</v>
      </c>
      <c r="B44" s="64">
        <f aca="true" t="shared" si="14" ref="B44:M44">B36*B7</f>
        <v>0</v>
      </c>
      <c r="C44" s="64">
        <f t="shared" si="14"/>
        <v>0</v>
      </c>
      <c r="D44" s="64">
        <f t="shared" si="14"/>
        <v>0</v>
      </c>
      <c r="E44" s="64">
        <f t="shared" si="14"/>
        <v>0</v>
      </c>
      <c r="F44" s="64">
        <f t="shared" si="14"/>
        <v>0</v>
      </c>
      <c r="G44" s="64">
        <f t="shared" si="14"/>
        <v>-63.55835856</v>
      </c>
      <c r="H44" s="64">
        <f t="shared" si="14"/>
        <v>-86.050012608</v>
      </c>
      <c r="I44" s="64">
        <f t="shared" si="14"/>
        <v>0</v>
      </c>
      <c r="J44" s="64">
        <f t="shared" si="14"/>
        <v>0</v>
      </c>
      <c r="K44" s="64">
        <f t="shared" si="14"/>
        <v>0</v>
      </c>
      <c r="L44" s="64">
        <f t="shared" si="14"/>
        <v>0</v>
      </c>
      <c r="M44" s="64">
        <f t="shared" si="14"/>
        <v>0</v>
      </c>
      <c r="N44" s="66">
        <f>SUM(B44:M44)</f>
        <v>-149.60837116800002</v>
      </c>
    </row>
    <row r="45" spans="1:14" ht="15" customHeight="1">
      <c r="A45" s="67" t="s">
        <v>75</v>
      </c>
      <c r="B45" s="64">
        <f aca="true" t="shared" si="15" ref="B45:M45">B38</f>
        <v>0</v>
      </c>
      <c r="C45" s="64">
        <f t="shared" si="15"/>
        <v>0</v>
      </c>
      <c r="D45" s="64">
        <f t="shared" si="15"/>
        <v>0</v>
      </c>
      <c r="E45" s="64">
        <f t="shared" si="15"/>
        <v>0</v>
      </c>
      <c r="F45" s="64">
        <f t="shared" si="15"/>
        <v>0</v>
      </c>
      <c r="G45" s="64">
        <f t="shared" si="15"/>
        <v>77.04</v>
      </c>
      <c r="H45" s="64">
        <f t="shared" si="15"/>
        <v>111.28</v>
      </c>
      <c r="I45" s="64">
        <f t="shared" si="15"/>
        <v>0</v>
      </c>
      <c r="J45" s="64">
        <f t="shared" si="15"/>
        <v>0</v>
      </c>
      <c r="K45" s="64">
        <f t="shared" si="15"/>
        <v>0</v>
      </c>
      <c r="L45" s="64">
        <f t="shared" si="15"/>
        <v>0</v>
      </c>
      <c r="M45" s="64">
        <f t="shared" si="15"/>
        <v>0</v>
      </c>
      <c r="N45" s="66">
        <f>SUM(B45:M45)</f>
        <v>188.32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76</v>
      </c>
      <c r="B47" s="28">
        <f aca="true" t="shared" si="16" ref="B47:N47">+B48+B51+B58</f>
        <v>-105359.5</v>
      </c>
      <c r="C47" s="28">
        <f t="shared" si="16"/>
        <v>-102951.5</v>
      </c>
      <c r="D47" s="28">
        <f t="shared" si="16"/>
        <v>-66471.5</v>
      </c>
      <c r="E47" s="28">
        <f t="shared" si="16"/>
        <v>-18167</v>
      </c>
      <c r="F47" s="28">
        <f t="shared" si="16"/>
        <v>-51715.5</v>
      </c>
      <c r="G47" s="28">
        <f t="shared" si="16"/>
        <v>-99155</v>
      </c>
      <c r="H47" s="28">
        <f t="shared" si="16"/>
        <v>-123965.5</v>
      </c>
      <c r="I47" s="28">
        <f t="shared" si="16"/>
        <v>-61295.5</v>
      </c>
      <c r="J47" s="28">
        <f t="shared" si="16"/>
        <v>-75584.5</v>
      </c>
      <c r="K47" s="28">
        <f t="shared" si="16"/>
        <v>-66006.5</v>
      </c>
      <c r="L47" s="28">
        <f t="shared" si="16"/>
        <v>-47477</v>
      </c>
      <c r="M47" s="28">
        <f t="shared" si="16"/>
        <v>-28423</v>
      </c>
      <c r="N47" s="28">
        <f t="shared" si="16"/>
        <v>-846572</v>
      </c>
      <c r="P47" s="40"/>
    </row>
    <row r="48" spans="1:16" ht="18.75" customHeight="1">
      <c r="A48" s="17" t="s">
        <v>77</v>
      </c>
      <c r="B48" s="29">
        <f>B49+B50</f>
        <v>-104359.5</v>
      </c>
      <c r="C48" s="29">
        <f>C49+C50</f>
        <v>-101951.5</v>
      </c>
      <c r="D48" s="29">
        <f>D49+D50</f>
        <v>-65971.5</v>
      </c>
      <c r="E48" s="29">
        <f>E49+E50</f>
        <v>-16667</v>
      </c>
      <c r="F48" s="29">
        <f aca="true" t="shared" si="17" ref="F48:M48">F49+F50</f>
        <v>-51215.5</v>
      </c>
      <c r="G48" s="29">
        <f t="shared" si="17"/>
        <v>-99155</v>
      </c>
      <c r="H48" s="29">
        <f t="shared" si="17"/>
        <v>-122965.5</v>
      </c>
      <c r="I48" s="29">
        <f t="shared" si="17"/>
        <v>-61295.5</v>
      </c>
      <c r="J48" s="29">
        <f t="shared" si="17"/>
        <v>-74084.5</v>
      </c>
      <c r="K48" s="29">
        <f t="shared" si="17"/>
        <v>-66006.5</v>
      </c>
      <c r="L48" s="29">
        <f t="shared" si="17"/>
        <v>-46977</v>
      </c>
      <c r="M48" s="29">
        <f t="shared" si="17"/>
        <v>-27923</v>
      </c>
      <c r="N48" s="28">
        <f aca="true" t="shared" si="18" ref="N48:N58">SUM(B48:M48)</f>
        <v>-838572</v>
      </c>
      <c r="P48" s="40"/>
    </row>
    <row r="49" spans="1:16" ht="18.75" customHeight="1">
      <c r="A49" s="13" t="s">
        <v>78</v>
      </c>
      <c r="B49" s="20">
        <f>ROUND(-B9*$D$3,2)</f>
        <v>-104359.5</v>
      </c>
      <c r="C49" s="20">
        <f>ROUND(-C9*$D$3,2)</f>
        <v>-101951.5</v>
      </c>
      <c r="D49" s="20">
        <f>ROUND(-D9*$D$3,2)</f>
        <v>-65971.5</v>
      </c>
      <c r="E49" s="20">
        <f>ROUND(-E9*$D$3,2)</f>
        <v>-16667</v>
      </c>
      <c r="F49" s="20">
        <f aca="true" t="shared" si="19" ref="F49:M49">ROUND(-F9*$D$3,2)</f>
        <v>-51215.5</v>
      </c>
      <c r="G49" s="20">
        <f t="shared" si="19"/>
        <v>-99155</v>
      </c>
      <c r="H49" s="20">
        <f t="shared" si="19"/>
        <v>-122965.5</v>
      </c>
      <c r="I49" s="20">
        <f t="shared" si="19"/>
        <v>-61295.5</v>
      </c>
      <c r="J49" s="20">
        <f t="shared" si="19"/>
        <v>-74084.5</v>
      </c>
      <c r="K49" s="20">
        <f t="shared" si="19"/>
        <v>-66006.5</v>
      </c>
      <c r="L49" s="20">
        <f t="shared" si="19"/>
        <v>-46977</v>
      </c>
      <c r="M49" s="20">
        <f t="shared" si="19"/>
        <v>-27923</v>
      </c>
      <c r="N49" s="54">
        <f t="shared" si="18"/>
        <v>-838572</v>
      </c>
      <c r="P49" s="40"/>
    </row>
    <row r="50" spans="1:16" ht="18.75" customHeight="1">
      <c r="A50" s="13" t="s">
        <v>79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80</v>
      </c>
      <c r="B51" s="29">
        <f>SUM(B52:B56)</f>
        <v>-1000</v>
      </c>
      <c r="C51" s="29">
        <f>SUM(C52:C56)</f>
        <v>-1000</v>
      </c>
      <c r="D51" s="29">
        <f>SUM(D52:D56)</f>
        <v>-500</v>
      </c>
      <c r="E51" s="29">
        <f>SUM(E52:E56)</f>
        <v>-1500</v>
      </c>
      <c r="F51" s="29">
        <f aca="true" t="shared" si="21" ref="F51:M51">SUM(F52:F56)</f>
        <v>-500</v>
      </c>
      <c r="G51" s="29">
        <f t="shared" si="21"/>
        <v>0</v>
      </c>
      <c r="H51" s="29">
        <f t="shared" si="21"/>
        <v>-1000</v>
      </c>
      <c r="I51" s="29">
        <f t="shared" si="21"/>
        <v>0</v>
      </c>
      <c r="J51" s="29">
        <f t="shared" si="21"/>
        <v>-1500</v>
      </c>
      <c r="K51" s="29">
        <f t="shared" si="21"/>
        <v>0</v>
      </c>
      <c r="L51" s="29">
        <f t="shared" si="21"/>
        <v>-500</v>
      </c>
      <c r="M51" s="29">
        <f t="shared" si="21"/>
        <v>-500</v>
      </c>
      <c r="N51" s="29">
        <f>SUM(N52:N56)</f>
        <v>-8000</v>
      </c>
      <c r="P51" s="47"/>
    </row>
    <row r="52" spans="1:14" ht="18.75" customHeight="1">
      <c r="A52" s="13" t="s">
        <v>81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82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83</v>
      </c>
      <c r="B54" s="27">
        <v>-1000</v>
      </c>
      <c r="C54" s="27">
        <v>-1000</v>
      </c>
      <c r="D54" s="27">
        <v>-500</v>
      </c>
      <c r="E54" s="27">
        <v>-1500</v>
      </c>
      <c r="F54" s="27">
        <v>-500</v>
      </c>
      <c r="G54" s="27">
        <v>0</v>
      </c>
      <c r="H54" s="27">
        <v>-1000</v>
      </c>
      <c r="I54" s="27">
        <v>0</v>
      </c>
      <c r="J54" s="27">
        <v>-1500</v>
      </c>
      <c r="K54" s="27">
        <v>0</v>
      </c>
      <c r="L54" s="27">
        <v>-500</v>
      </c>
      <c r="M54" s="27">
        <v>-500</v>
      </c>
      <c r="N54" s="27">
        <f t="shared" si="18"/>
        <v>-8000</v>
      </c>
    </row>
    <row r="55" spans="1:14" ht="18.75" customHeight="1">
      <c r="A55" s="13" t="s">
        <v>84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85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86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87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88</v>
      </c>
      <c r="B60" s="32">
        <f aca="true" t="shared" si="22" ref="B60:M60">+B42+B47</f>
        <v>693063.6424</v>
      </c>
      <c r="C60" s="32">
        <f t="shared" si="22"/>
        <v>468201.004724</v>
      </c>
      <c r="D60" s="32">
        <f t="shared" si="22"/>
        <v>475412.0296</v>
      </c>
      <c r="E60" s="32">
        <f t="shared" si="22"/>
        <v>126991.94384290001</v>
      </c>
      <c r="F60" s="32">
        <f t="shared" si="22"/>
        <v>430131.11209088005</v>
      </c>
      <c r="G60" s="32">
        <f t="shared" si="22"/>
        <v>563290.62544144</v>
      </c>
      <c r="H60" s="32">
        <f t="shared" si="22"/>
        <v>593813.9303593921</v>
      </c>
      <c r="I60" s="32">
        <f t="shared" si="22"/>
        <v>572294.98839944</v>
      </c>
      <c r="J60" s="32">
        <f t="shared" si="22"/>
        <v>403382.3396</v>
      </c>
      <c r="K60" s="32">
        <f t="shared" si="22"/>
        <v>532277.98117711</v>
      </c>
      <c r="L60" s="32">
        <f t="shared" si="22"/>
        <v>252221.58484902006</v>
      </c>
      <c r="M60" s="32">
        <f t="shared" si="22"/>
        <v>145686.794</v>
      </c>
      <c r="N60" s="32">
        <f>SUM(B60:M60)</f>
        <v>5256767.976484182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89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5256767.96</v>
      </c>
      <c r="P63" s="40"/>
    </row>
    <row r="64" spans="1:14" ht="18.75" customHeight="1">
      <c r="A64" s="17" t="s">
        <v>23</v>
      </c>
      <c r="B64" s="42">
        <v>138592.72</v>
      </c>
      <c r="C64" s="42">
        <v>130611.25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269203.97</v>
      </c>
    </row>
    <row r="65" spans="1:14" ht="18.75" customHeight="1">
      <c r="A65" s="17" t="s">
        <v>25</v>
      </c>
      <c r="B65" s="42">
        <v>478207.07</v>
      </c>
      <c r="C65" s="42">
        <v>293134.08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771341.15</v>
      </c>
    </row>
    <row r="66" spans="1:14" ht="18.75" customHeight="1">
      <c r="A66" s="17" t="s">
        <v>50</v>
      </c>
      <c r="B66" s="41">
        <v>0</v>
      </c>
      <c r="C66" s="41">
        <v>0</v>
      </c>
      <c r="D66" s="29">
        <v>475412.03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475412.03</v>
      </c>
    </row>
    <row r="67" spans="1:14" ht="18.75" customHeight="1">
      <c r="A67" s="17" t="s">
        <v>53</v>
      </c>
      <c r="B67" s="41">
        <v>0</v>
      </c>
      <c r="C67" s="41">
        <v>0</v>
      </c>
      <c r="D67" s="41">
        <v>0</v>
      </c>
      <c r="E67" s="29">
        <v>109102.33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109102.33</v>
      </c>
    </row>
    <row r="68" spans="1:14" ht="18.75" customHeight="1">
      <c r="A68" s="17" t="s">
        <v>54</v>
      </c>
      <c r="B68" s="41">
        <v>0</v>
      </c>
      <c r="C68" s="41">
        <v>0</v>
      </c>
      <c r="D68" s="41">
        <v>0</v>
      </c>
      <c r="E68" s="41">
        <v>0</v>
      </c>
      <c r="F68" s="29">
        <v>204247.43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204247.43</v>
      </c>
    </row>
    <row r="69" spans="1:14" ht="18.75" customHeight="1">
      <c r="A69" s="17" t="s">
        <v>55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322383.6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322383.6</v>
      </c>
    </row>
    <row r="70" spans="1:14" ht="18.75" customHeight="1">
      <c r="A70" s="17" t="s">
        <v>57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334785.58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334785.58</v>
      </c>
    </row>
    <row r="71" spans="1:14" ht="18.75" customHeight="1">
      <c r="A71" s="17" t="s">
        <v>56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137536.02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137536.02</v>
      </c>
    </row>
    <row r="72" spans="1:14" ht="18.75" customHeight="1">
      <c r="A72" s="17" t="s">
        <v>58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158006.08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158006.08</v>
      </c>
    </row>
    <row r="73" spans="1:14" ht="18.75" customHeight="1">
      <c r="A73" s="17" t="s">
        <v>59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281201.97</v>
      </c>
      <c r="K73" s="41">
        <v>0</v>
      </c>
      <c r="L73" s="41">
        <v>0</v>
      </c>
      <c r="M73" s="41">
        <v>0</v>
      </c>
      <c r="N73" s="32">
        <f t="shared" si="23"/>
        <v>281201.97</v>
      </c>
    </row>
    <row r="74" spans="1:14" ht="18.75" customHeight="1">
      <c r="A74" s="17" t="s">
        <v>24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212256.42</v>
      </c>
      <c r="L74" s="41">
        <v>0</v>
      </c>
      <c r="M74" s="41">
        <v>0</v>
      </c>
      <c r="N74" s="29">
        <f t="shared" si="23"/>
        <v>212256.42</v>
      </c>
    </row>
    <row r="75" spans="1:14" ht="18.75" customHeight="1">
      <c r="A75" s="17" t="s">
        <v>60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148304.29</v>
      </c>
      <c r="M75" s="41">
        <v>0</v>
      </c>
      <c r="N75" s="32">
        <f t="shared" si="23"/>
        <v>148304.29</v>
      </c>
    </row>
    <row r="76" spans="1:14" ht="18.75" customHeight="1">
      <c r="A76" s="17" t="s">
        <v>61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145686.79</v>
      </c>
      <c r="N76" s="29">
        <f t="shared" si="23"/>
        <v>145686.79</v>
      </c>
    </row>
    <row r="77" spans="1:14" ht="18.75" customHeight="1">
      <c r="A77" s="38" t="s">
        <v>90</v>
      </c>
      <c r="B77" s="36">
        <v>76263.85</v>
      </c>
      <c r="C77" s="36">
        <v>44455.68</v>
      </c>
      <c r="D77" s="41">
        <v>0</v>
      </c>
      <c r="E77" s="36">
        <v>17889.61</v>
      </c>
      <c r="F77" s="36">
        <v>225883.68</v>
      </c>
      <c r="G77" s="36">
        <v>240907.03</v>
      </c>
      <c r="H77" s="36">
        <v>121492.32</v>
      </c>
      <c r="I77" s="36">
        <v>414288.91</v>
      </c>
      <c r="J77" s="36">
        <v>122180.37</v>
      </c>
      <c r="K77" s="36">
        <v>320021.56</v>
      </c>
      <c r="L77" s="36">
        <v>103917.29</v>
      </c>
      <c r="M77" s="41">
        <v>0</v>
      </c>
      <c r="N77" s="36">
        <f>SUM(B77:M77)</f>
        <v>1687300.2999999998</v>
      </c>
    </row>
    <row r="78" spans="1:14" ht="17.25" customHeight="1">
      <c r="A78" s="68"/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/>
      <c r="K78" s="69"/>
      <c r="L78" s="69">
        <v>0</v>
      </c>
      <c r="M78" s="69">
        <v>0</v>
      </c>
      <c r="N78" s="69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91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92</v>
      </c>
      <c r="B81" s="52">
        <v>1.9484598423329975</v>
      </c>
      <c r="C81" s="52">
        <v>1.9227122255922249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93</v>
      </c>
      <c r="B82" s="52">
        <v>1.6939999946566637</v>
      </c>
      <c r="C82" s="52">
        <v>1.5880874780492253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94</v>
      </c>
      <c r="B83" s="52">
        <v>0</v>
      </c>
      <c r="C83" s="52">
        <v>0</v>
      </c>
      <c r="D83" s="24">
        <v>1.579200001165712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95</v>
      </c>
      <c r="B84" s="52">
        <v>0</v>
      </c>
      <c r="C84" s="52">
        <v>0</v>
      </c>
      <c r="D84" s="52">
        <v>0</v>
      </c>
      <c r="E84" s="52">
        <v>1.9394089275455264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96</v>
      </c>
      <c r="B85" s="52">
        <v>0</v>
      </c>
      <c r="C85" s="52">
        <v>0</v>
      </c>
      <c r="D85" s="52">
        <v>0</v>
      </c>
      <c r="E85" s="52">
        <v>0</v>
      </c>
      <c r="F85" s="52">
        <v>1.8134236444859264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97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1.4483000135552904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98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1.6979829454240982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99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1.6142149283994425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100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1.639205144325176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101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1.8492000015443242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102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1.7666436738164983</v>
      </c>
      <c r="L91" s="52">
        <v>0</v>
      </c>
      <c r="M91" s="52">
        <v>0</v>
      </c>
      <c r="N91" s="29"/>
    </row>
    <row r="92" spans="1:14" ht="18.75" customHeight="1">
      <c r="A92" s="17" t="s">
        <v>103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2.0990235327076623</v>
      </c>
      <c r="M92" s="52">
        <v>0</v>
      </c>
      <c r="N92" s="32"/>
    </row>
    <row r="93" spans="1:14" ht="18.75" customHeight="1">
      <c r="A93" s="38" t="s">
        <v>104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2.088999952007295</v>
      </c>
      <c r="N93" s="58"/>
    </row>
    <row r="94" ht="21" customHeight="1">
      <c r="A94" s="46" t="s">
        <v>28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2015-01-21T17:31:42Z</cp:lastPrinted>
  <dcterms:created xsi:type="dcterms:W3CDTF">2012-11-28T17:54:39Z</dcterms:created>
  <dcterms:modified xsi:type="dcterms:W3CDTF">2015-01-21T17:42:20Z</dcterms:modified>
  <cp:category/>
  <cp:version/>
  <cp:contentType/>
  <cp:contentStatus/>
</cp:coreProperties>
</file>