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SUBSISTEMA LOCAL" sheetId="1" r:id="rId1"/>
  </sheets>
  <definedNames>
    <definedName name="_xlnm.Print_Titles" localSheetId="0">'DETALHAMENTO SUBSISTEMA LOCAL'!$1:$6</definedName>
  </definedNames>
  <calcPr fullCalcOnLoad="1"/>
</workbook>
</file>

<file path=xl/sharedStrings.xml><?xml version="1.0" encoding="utf-8"?>
<sst xmlns="http://schemas.openxmlformats.org/spreadsheetml/2006/main" count="100" uniqueCount="98">
  <si>
    <t xml:space="preserve">Consórcio Transcooper Fênix </t>
  </si>
  <si>
    <t xml:space="preserve">Consórcio Transcooper Fênix            </t>
  </si>
  <si>
    <t xml:space="preserve">Consórcio Aliança Cooperpeople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</si>
  <si>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</si>
  <si>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</si>
  <si>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</si>
  <si>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</si>
  <si>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</si>
  <si>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</si>
  <si>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</si>
  <si>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</si>
  <si>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</si>
  <si>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</si>
  <si>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</si>
  <si>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</si>
  <si>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</si>
  <si>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</si>
  <si>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</si>
  <si>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</si>
  <si>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</si>
  <si>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</si>
  <si>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</si>
  <si>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</si>
  <si>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</si>
  <si>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9.11. Cooperpam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</si>
  <si>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</si>
  <si>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</si>
  <si>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</si>
  <si>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</si>
  <si>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</si>
  <si>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</si>
  <si>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</si>
  <si>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</si>
  <si>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</si>
  <si>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</si>
  <si>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</si>
  <si>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</si>
  <si>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</si>
  <si>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</si>
  <si>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Transcooperleste</t>
  </si>
  <si>
    <t>4.0</t>
  </si>
  <si>
    <t>Cooperpaulistana</t>
  </si>
  <si>
    <t>4.1</t>
  </si>
  <si>
    <t>Área 6.0</t>
  </si>
  <si>
    <t>Área 7.0</t>
  </si>
  <si>
    <t>Área 6.1</t>
  </si>
  <si>
    <t>Área 8.0</t>
  </si>
  <si>
    <t>Área 8.1</t>
  </si>
  <si>
    <t>Unicoopers</t>
  </si>
  <si>
    <t>Área 5.0</t>
  </si>
  <si>
    <t>9.3. Empresa Transunião Transporte S/A</t>
  </si>
  <si>
    <t>Empresa Transunião Transporte S/A</t>
  </si>
  <si>
    <t>Empresa Alfa Rodobus S/A</t>
  </si>
  <si>
    <t>9.4. Cooperqualityação</t>
  </si>
  <si>
    <t>9.5. Transcooperleste</t>
  </si>
  <si>
    <t>9.6. Cooperpaulistana</t>
  </si>
  <si>
    <t>9.8. Nova Aliança</t>
  </si>
  <si>
    <t>9.7. Coopertranse (Cooperpeople)</t>
  </si>
  <si>
    <t>9.9. Cooperpam</t>
  </si>
  <si>
    <t>9.10. Cooperlider</t>
  </si>
  <si>
    <t>9.12. Unicoopers</t>
  </si>
  <si>
    <t>9.13. Empresa Alfa Rodobus S/A</t>
  </si>
  <si>
    <t>Cooperqualityação</t>
  </si>
  <si>
    <t>DEMONSTRATIVO DE REMUNERAÇÃO DO SUBSISTEMA LOCAL</t>
  </si>
  <si>
    <t>Consórcios/Cooperativas/Empresas</t>
  </si>
  <si>
    <t>Consórcio Autho Pam</t>
  </si>
  <si>
    <t>5. Remuneração Bruta do Operador pelo Transporte Coletivo</t>
  </si>
  <si>
    <t>6.1.1. Retida na Catraca (1.1.1. x Tarifa do Dia)</t>
  </si>
  <si>
    <t>6.1.2. Ajuste de Bordo (1.1.1.2. x Tarifa do Dia)</t>
  </si>
  <si>
    <t>6. Acertos Financeiros (6.1. + 6.2. + 6.3.)</t>
  </si>
  <si>
    <t>6.1. Compensação da Receita Antecipada (6.1.1. + 6.1.2.)</t>
  </si>
  <si>
    <t>6.2. Ajustes Contratuais</t>
  </si>
  <si>
    <t>6.2.1. Multas do Regulamento de Sanções e Multas - RESAM</t>
  </si>
  <si>
    <t>6.2.2. Publicidade nos Veículos</t>
  </si>
  <si>
    <t>6.2.3. Multa Contratual</t>
  </si>
  <si>
    <t>6.2.4. Prejuízo Causado ao Sistema por uso Indevido do Bilhete Único</t>
  </si>
  <si>
    <t>6.2.5. Aquisição de Cartão Operacional</t>
  </si>
  <si>
    <t>6.3. Revisão de Remuneração pelo Transporte Coletivo</t>
  </si>
  <si>
    <t>7. Remuneração Líquida a Pagar aos Permissionários (5. + 6.)</t>
  </si>
  <si>
    <t>8. Distribuição da Remuneração entre as Empresas, Cooperativas e Cooperados</t>
  </si>
  <si>
    <t>8.1. Fênix</t>
  </si>
  <si>
    <t>8.2. Transcooper</t>
  </si>
  <si>
    <t>8.3. Empresa Transunião Transporte S/A</t>
  </si>
  <si>
    <t>8.4. Cooperqualityação</t>
  </si>
  <si>
    <t>8.5. Transcooperleste</t>
  </si>
  <si>
    <t>8.6. Cooperpaulistana</t>
  </si>
  <si>
    <t>8.7. Coopertranse (Cooperpeople)</t>
  </si>
  <si>
    <t>8.8. Nova Aliança</t>
  </si>
  <si>
    <t>8.10. Cooperlider</t>
  </si>
  <si>
    <t>8.11. Cooperpam</t>
  </si>
  <si>
    <t>8.12. Unicoopers</t>
  </si>
  <si>
    <t>8.13. Empresa Alfa Rodobus S/A</t>
  </si>
  <si>
    <t>8.14. Parcela de remuneração repassada diretamente ao cooperado.</t>
  </si>
  <si>
    <t>8.9. Cooperpam</t>
  </si>
  <si>
    <t>9. Tarifa de Remuneração Líquida Por Passageiro (1)</t>
  </si>
  <si>
    <t>6.2.6. Pagamento por estimativa</t>
  </si>
  <si>
    <t>3. Ponderação dos Fatores de Integração e de Gratuidade  (((1.1. + 1.2.) x 2.1.) + (1.3. x 2.2.))/1.</t>
  </si>
  <si>
    <t>OPERAÇÃO 05/01/15 - VENCIMENTO 12/01/15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</si>
</sst>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89</xdr:row>
      <xdr:rowOff>0</xdr:rowOff>
    </xdr:from>
    <xdr:to>
      <xdr:col>2</xdr:col>
      <xdr:colOff>914400</xdr:colOff>
      <xdr:row>90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914400</xdr:colOff>
      <xdr:row>90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914400</xdr:colOff>
      <xdr:row>90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9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64" t="s">
        <v>63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1">
      <c r="A2" s="65" t="s">
        <v>97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23.25" customHeight="1">
      <c r="A3" s="5"/>
      <c r="B3" s="6"/>
      <c r="C3" s="5" t="s">
        <v>3</v>
      </c>
      <c r="D3" s="7">
        <v>3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6" t="s">
        <v>4</v>
      </c>
      <c r="B4" s="66" t="s">
        <v>64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 t="s">
        <v>5</v>
      </c>
    </row>
    <row r="5" spans="1:14" ht="42" customHeight="1">
      <c r="A5" s="66"/>
      <c r="B5" s="4" t="s">
        <v>0</v>
      </c>
      <c r="C5" s="4" t="s">
        <v>1</v>
      </c>
      <c r="D5" s="4" t="s">
        <v>51</v>
      </c>
      <c r="E5" s="4" t="s">
        <v>62</v>
      </c>
      <c r="F5" s="4" t="s">
        <v>39</v>
      </c>
      <c r="G5" s="4" t="s">
        <v>41</v>
      </c>
      <c r="H5" s="4" t="s">
        <v>2</v>
      </c>
      <c r="I5" s="4" t="s">
        <v>65</v>
      </c>
      <c r="J5" s="4" t="s">
        <v>65</v>
      </c>
      <c r="K5" s="4" t="s">
        <v>65</v>
      </c>
      <c r="L5" s="4" t="s">
        <v>48</v>
      </c>
      <c r="M5" s="4" t="s">
        <v>52</v>
      </c>
      <c r="N5" s="66"/>
    </row>
    <row r="6" spans="1:14" ht="20.25" customHeight="1">
      <c r="A6" s="66"/>
      <c r="B6" s="3" t="s">
        <v>35</v>
      </c>
      <c r="C6" s="3" t="s">
        <v>36</v>
      </c>
      <c r="D6" s="3" t="s">
        <v>37</v>
      </c>
      <c r="E6" s="3" t="s">
        <v>38</v>
      </c>
      <c r="F6" s="3" t="s">
        <v>40</v>
      </c>
      <c r="G6" s="3" t="s">
        <v>42</v>
      </c>
      <c r="H6" s="3" t="s">
        <v>49</v>
      </c>
      <c r="I6" s="3" t="s">
        <v>43</v>
      </c>
      <c r="J6" s="3" t="s">
        <v>45</v>
      </c>
      <c r="K6" s="3" t="s">
        <v>44</v>
      </c>
      <c r="L6" s="3" t="s">
        <v>46</v>
      </c>
      <c r="M6" s="3" t="s">
        <v>47</v>
      </c>
      <c r="N6" s="66"/>
    </row>
    <row r="7" spans="1:16" ht="18.75" customHeight="1">
      <c r="A7" s="9" t="s">
        <v>6</v>
      </c>
      <c r="B7" s="10">
        <f>B8+B20+B24</f>
        <v>418155</v>
      </c>
      <c r="C7" s="10">
        <f>C8+C20+C24</f>
        <v>295478</v>
      </c>
      <c r="D7" s="10">
        <f>D8+D20+D24</f>
        <v>319472</v>
      </c>
      <c r="E7" s="10">
        <f>E8+E20+E24</f>
        <v>68667</v>
      </c>
      <c r="F7" s="10">
        <f aca="true" t="shared" si="0" ref="F7:M7">F8+F20+F24</f>
        <v>244125</v>
      </c>
      <c r="G7" s="10">
        <f t="shared" si="0"/>
        <v>408098</v>
      </c>
      <c r="H7" s="10">
        <f t="shared" si="0"/>
        <v>392352</v>
      </c>
      <c r="I7" s="10">
        <f t="shared" si="0"/>
        <v>366058</v>
      </c>
      <c r="J7" s="10">
        <f t="shared" si="0"/>
        <v>256344</v>
      </c>
      <c r="K7" s="10">
        <f t="shared" si="0"/>
        <v>313130</v>
      </c>
      <c r="L7" s="10">
        <f t="shared" si="0"/>
        <v>133267</v>
      </c>
      <c r="M7" s="10">
        <f t="shared" si="0"/>
        <v>78950</v>
      </c>
      <c r="N7" s="10">
        <f>+N8+N20+N24</f>
        <v>3294096</v>
      </c>
      <c r="P7" s="41"/>
    </row>
    <row r="8" spans="1:14" ht="18.75" customHeight="1">
      <c r="A8" s="11" t="s">
        <v>34</v>
      </c>
      <c r="B8" s="12">
        <f>+B9+B12+B16</f>
        <v>230248</v>
      </c>
      <c r="C8" s="12">
        <f>+C9+C12+C16</f>
        <v>170377</v>
      </c>
      <c r="D8" s="12">
        <f>+D9+D12+D16</f>
        <v>199265</v>
      </c>
      <c r="E8" s="12">
        <f>+E9+E12+E16</f>
        <v>40823</v>
      </c>
      <c r="F8" s="12">
        <f aca="true" t="shared" si="1" ref="F8:M8">+F9+F12+F16</f>
        <v>140587</v>
      </c>
      <c r="G8" s="12">
        <f t="shared" si="1"/>
        <v>241092</v>
      </c>
      <c r="H8" s="12">
        <f t="shared" si="1"/>
        <v>220565</v>
      </c>
      <c r="I8" s="12">
        <f t="shared" si="1"/>
        <v>208941</v>
      </c>
      <c r="J8" s="12">
        <f t="shared" si="1"/>
        <v>150313</v>
      </c>
      <c r="K8" s="12">
        <f t="shared" si="1"/>
        <v>166223</v>
      </c>
      <c r="L8" s="12">
        <f t="shared" si="1"/>
        <v>79126</v>
      </c>
      <c r="M8" s="12">
        <f t="shared" si="1"/>
        <v>49650</v>
      </c>
      <c r="N8" s="12">
        <f>SUM(B8:M8)</f>
        <v>1897210</v>
      </c>
    </row>
    <row r="9" spans="1:14" ht="18.75" customHeight="1">
      <c r="A9" s="13" t="s">
        <v>7</v>
      </c>
      <c r="B9" s="14">
        <v>34735</v>
      </c>
      <c r="C9" s="14">
        <v>31051</v>
      </c>
      <c r="D9" s="14">
        <v>23610</v>
      </c>
      <c r="E9" s="14">
        <v>5768</v>
      </c>
      <c r="F9" s="14">
        <v>17406</v>
      </c>
      <c r="G9" s="14">
        <v>32563</v>
      </c>
      <c r="H9" s="14">
        <v>39657</v>
      </c>
      <c r="I9" s="14">
        <v>22710</v>
      </c>
      <c r="J9" s="14">
        <v>25472</v>
      </c>
      <c r="K9" s="14">
        <v>21024</v>
      </c>
      <c r="L9" s="14">
        <v>13983</v>
      </c>
      <c r="M9" s="14">
        <v>8643</v>
      </c>
      <c r="N9" s="12">
        <f aca="true" t="shared" si="2" ref="N9:N19">SUM(B9:M9)</f>
        <v>276622</v>
      </c>
    </row>
    <row r="10" spans="1:14" ht="18.75" customHeight="1">
      <c r="A10" s="15" t="s">
        <v>8</v>
      </c>
      <c r="B10" s="14">
        <f>+B9-B11</f>
        <v>34735</v>
      </c>
      <c r="C10" s="14">
        <f>+C9-C11</f>
        <v>31051</v>
      </c>
      <c r="D10" s="14">
        <f>+D9-D11</f>
        <v>22712</v>
      </c>
      <c r="E10" s="14">
        <f>+E9-E11</f>
        <v>5768</v>
      </c>
      <c r="F10" s="14">
        <f aca="true" t="shared" si="3" ref="F10:M10">+F9-F11</f>
        <v>17406</v>
      </c>
      <c r="G10" s="14">
        <f t="shared" si="3"/>
        <v>32390</v>
      </c>
      <c r="H10" s="14">
        <f t="shared" si="3"/>
        <v>39247</v>
      </c>
      <c r="I10" s="14">
        <f t="shared" si="3"/>
        <v>22710</v>
      </c>
      <c r="J10" s="14">
        <f t="shared" si="3"/>
        <v>25472</v>
      </c>
      <c r="K10" s="14">
        <f t="shared" si="3"/>
        <v>21024</v>
      </c>
      <c r="L10" s="14">
        <f t="shared" si="3"/>
        <v>13983</v>
      </c>
      <c r="M10" s="14">
        <f t="shared" si="3"/>
        <v>8643</v>
      </c>
      <c r="N10" s="12">
        <f t="shared" si="2"/>
        <v>275141</v>
      </c>
    </row>
    <row r="11" spans="1:14" ht="18.75" customHeight="1">
      <c r="A11" s="15" t="s">
        <v>9</v>
      </c>
      <c r="B11" s="14">
        <v>0</v>
      </c>
      <c r="C11" s="14">
        <v>0</v>
      </c>
      <c r="D11" s="14">
        <v>898</v>
      </c>
      <c r="E11" s="14">
        <v>0</v>
      </c>
      <c r="F11" s="14">
        <v>0</v>
      </c>
      <c r="G11" s="14">
        <v>173</v>
      </c>
      <c r="H11" s="14">
        <v>410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1481</v>
      </c>
    </row>
    <row r="12" spans="1:14" ht="18.75" customHeight="1">
      <c r="A12" s="16" t="s">
        <v>29</v>
      </c>
      <c r="B12" s="14">
        <f>B13+B14+B15</f>
        <v>192454</v>
      </c>
      <c r="C12" s="14">
        <f>C13+C14+C15</f>
        <v>137103</v>
      </c>
      <c r="D12" s="14">
        <f>D13+D14+D15</f>
        <v>173705</v>
      </c>
      <c r="E12" s="14">
        <f>E13+E14+E15</f>
        <v>34601</v>
      </c>
      <c r="F12" s="14">
        <f aca="true" t="shared" si="4" ref="F12:M12">F13+F14+F15</f>
        <v>121417</v>
      </c>
      <c r="G12" s="14">
        <f t="shared" si="4"/>
        <v>205249</v>
      </c>
      <c r="H12" s="14">
        <f t="shared" si="4"/>
        <v>178185</v>
      </c>
      <c r="I12" s="14">
        <f t="shared" si="4"/>
        <v>183816</v>
      </c>
      <c r="J12" s="14">
        <f t="shared" si="4"/>
        <v>122940</v>
      </c>
      <c r="K12" s="14">
        <f t="shared" si="4"/>
        <v>142884</v>
      </c>
      <c r="L12" s="14">
        <f t="shared" si="4"/>
        <v>64263</v>
      </c>
      <c r="M12" s="14">
        <f t="shared" si="4"/>
        <v>40582</v>
      </c>
      <c r="N12" s="12">
        <f t="shared" si="2"/>
        <v>1597199</v>
      </c>
    </row>
    <row r="13" spans="1:14" ht="18.75" customHeight="1">
      <c r="A13" s="15" t="s">
        <v>10</v>
      </c>
      <c r="B13" s="14">
        <v>92748</v>
      </c>
      <c r="C13" s="14">
        <v>67823</v>
      </c>
      <c r="D13" s="14">
        <v>81803</v>
      </c>
      <c r="E13" s="14">
        <v>17001</v>
      </c>
      <c r="F13" s="14">
        <v>58220</v>
      </c>
      <c r="G13" s="14">
        <v>100816</v>
      </c>
      <c r="H13" s="14">
        <v>90885</v>
      </c>
      <c r="I13" s="14">
        <v>92858</v>
      </c>
      <c r="J13" s="14">
        <v>59871</v>
      </c>
      <c r="K13" s="14">
        <v>70568</v>
      </c>
      <c r="L13" s="14">
        <v>31230</v>
      </c>
      <c r="M13" s="14">
        <v>19058</v>
      </c>
      <c r="N13" s="12">
        <f t="shared" si="2"/>
        <v>782881</v>
      </c>
    </row>
    <row r="14" spans="1:14" ht="18.75" customHeight="1">
      <c r="A14" s="15" t="s">
        <v>11</v>
      </c>
      <c r="B14" s="14">
        <v>93213</v>
      </c>
      <c r="C14" s="14">
        <v>64160</v>
      </c>
      <c r="D14" s="14">
        <v>87283</v>
      </c>
      <c r="E14" s="14">
        <v>16315</v>
      </c>
      <c r="F14" s="14">
        <v>58670</v>
      </c>
      <c r="G14" s="14">
        <v>97070</v>
      </c>
      <c r="H14" s="14">
        <v>81296</v>
      </c>
      <c r="I14" s="14">
        <v>85565</v>
      </c>
      <c r="J14" s="14">
        <v>58872</v>
      </c>
      <c r="K14" s="14">
        <v>67932</v>
      </c>
      <c r="L14" s="14">
        <v>31269</v>
      </c>
      <c r="M14" s="14">
        <v>20502</v>
      </c>
      <c r="N14" s="12">
        <f t="shared" si="2"/>
        <v>762147</v>
      </c>
    </row>
    <row r="15" spans="1:14" ht="18.75" customHeight="1">
      <c r="A15" s="15" t="s">
        <v>12</v>
      </c>
      <c r="B15" s="14">
        <v>6493</v>
      </c>
      <c r="C15" s="14">
        <v>5120</v>
      </c>
      <c r="D15" s="14">
        <v>4619</v>
      </c>
      <c r="E15" s="14">
        <v>1285</v>
      </c>
      <c r="F15" s="14">
        <v>4527</v>
      </c>
      <c r="G15" s="14">
        <v>7363</v>
      </c>
      <c r="H15" s="14">
        <v>6004</v>
      </c>
      <c r="I15" s="14">
        <v>5393</v>
      </c>
      <c r="J15" s="14">
        <v>4197</v>
      </c>
      <c r="K15" s="14">
        <v>4384</v>
      </c>
      <c r="L15" s="14">
        <v>1764</v>
      </c>
      <c r="M15" s="14">
        <v>1022</v>
      </c>
      <c r="N15" s="12">
        <f t="shared" si="2"/>
        <v>52171</v>
      </c>
    </row>
    <row r="16" spans="1:14" ht="18.75" customHeight="1">
      <c r="A16" s="16" t="s">
        <v>33</v>
      </c>
      <c r="B16" s="14">
        <f>B17+B18+B19</f>
        <v>3059</v>
      </c>
      <c r="C16" s="14">
        <f>C17+C18+C19</f>
        <v>2223</v>
      </c>
      <c r="D16" s="14">
        <f>D17+D18+D19</f>
        <v>1950</v>
      </c>
      <c r="E16" s="14">
        <f>E17+E18+E19</f>
        <v>454</v>
      </c>
      <c r="F16" s="14">
        <f aca="true" t="shared" si="5" ref="F16:M16">F17+F18+F19</f>
        <v>1764</v>
      </c>
      <c r="G16" s="14">
        <f t="shared" si="5"/>
        <v>3280</v>
      </c>
      <c r="H16" s="14">
        <f t="shared" si="5"/>
        <v>2723</v>
      </c>
      <c r="I16" s="14">
        <f t="shared" si="5"/>
        <v>2415</v>
      </c>
      <c r="J16" s="14">
        <f t="shared" si="5"/>
        <v>1901</v>
      </c>
      <c r="K16" s="14">
        <f t="shared" si="5"/>
        <v>2315</v>
      </c>
      <c r="L16" s="14">
        <f t="shared" si="5"/>
        <v>880</v>
      </c>
      <c r="M16" s="14">
        <f t="shared" si="5"/>
        <v>425</v>
      </c>
      <c r="N16" s="12">
        <f t="shared" si="2"/>
        <v>23389</v>
      </c>
    </row>
    <row r="17" spans="1:14" ht="18.75" customHeight="1">
      <c r="A17" s="15" t="s">
        <v>30</v>
      </c>
      <c r="B17" s="14">
        <v>2670</v>
      </c>
      <c r="C17" s="14">
        <v>1941</v>
      </c>
      <c r="D17" s="14">
        <v>1706</v>
      </c>
      <c r="E17" s="14">
        <v>414</v>
      </c>
      <c r="F17" s="14">
        <v>1570</v>
      </c>
      <c r="G17" s="14">
        <v>2902</v>
      </c>
      <c r="H17" s="14">
        <v>2432</v>
      </c>
      <c r="I17" s="14">
        <v>2203</v>
      </c>
      <c r="J17" s="14">
        <v>1712</v>
      </c>
      <c r="K17" s="14">
        <v>2077</v>
      </c>
      <c r="L17" s="14">
        <v>778</v>
      </c>
      <c r="M17" s="14">
        <v>378</v>
      </c>
      <c r="N17" s="12">
        <f t="shared" si="2"/>
        <v>20783</v>
      </c>
    </row>
    <row r="18" spans="1:14" ht="18.75" customHeight="1">
      <c r="A18" s="15" t="s">
        <v>31</v>
      </c>
      <c r="B18" s="14">
        <v>321</v>
      </c>
      <c r="C18" s="14">
        <v>237</v>
      </c>
      <c r="D18" s="14">
        <v>211</v>
      </c>
      <c r="E18" s="14">
        <v>35</v>
      </c>
      <c r="F18" s="14">
        <v>157</v>
      </c>
      <c r="G18" s="14">
        <v>317</v>
      </c>
      <c r="H18" s="14">
        <v>239</v>
      </c>
      <c r="I18" s="14">
        <v>170</v>
      </c>
      <c r="J18" s="14">
        <v>154</v>
      </c>
      <c r="K18" s="14">
        <v>208</v>
      </c>
      <c r="L18" s="14">
        <v>89</v>
      </c>
      <c r="M18" s="14">
        <v>40</v>
      </c>
      <c r="N18" s="12">
        <f t="shared" si="2"/>
        <v>2178</v>
      </c>
    </row>
    <row r="19" spans="1:14" ht="18.75" customHeight="1">
      <c r="A19" s="15" t="s">
        <v>32</v>
      </c>
      <c r="B19" s="14">
        <v>68</v>
      </c>
      <c r="C19" s="14">
        <v>45</v>
      </c>
      <c r="D19" s="14">
        <v>33</v>
      </c>
      <c r="E19" s="14">
        <v>5</v>
      </c>
      <c r="F19" s="14">
        <v>37</v>
      </c>
      <c r="G19" s="14">
        <v>61</v>
      </c>
      <c r="H19" s="14">
        <v>52</v>
      </c>
      <c r="I19" s="14">
        <v>42</v>
      </c>
      <c r="J19" s="14">
        <v>35</v>
      </c>
      <c r="K19" s="14">
        <v>30</v>
      </c>
      <c r="L19" s="14">
        <v>13</v>
      </c>
      <c r="M19" s="14">
        <v>7</v>
      </c>
      <c r="N19" s="12">
        <f t="shared" si="2"/>
        <v>428</v>
      </c>
    </row>
    <row r="20" spans="1:14" ht="18.75" customHeight="1">
      <c r="A20" s="17" t="s">
        <v>13</v>
      </c>
      <c r="B20" s="18">
        <f>B21+B22+B23</f>
        <v>134952</v>
      </c>
      <c r="C20" s="18">
        <f>C21+C22+C23</f>
        <v>82227</v>
      </c>
      <c r="D20" s="18">
        <f>D21+D22+D23</f>
        <v>76730</v>
      </c>
      <c r="E20" s="18">
        <f>E21+E22+E23</f>
        <v>16381</v>
      </c>
      <c r="F20" s="18">
        <f aca="true" t="shared" si="6" ref="F20:M20">F21+F22+F23</f>
        <v>63445</v>
      </c>
      <c r="G20" s="18">
        <f t="shared" si="6"/>
        <v>103089</v>
      </c>
      <c r="H20" s="18">
        <f t="shared" si="6"/>
        <v>113725</v>
      </c>
      <c r="I20" s="18">
        <f t="shared" si="6"/>
        <v>114601</v>
      </c>
      <c r="J20" s="18">
        <f t="shared" si="6"/>
        <v>72448</v>
      </c>
      <c r="K20" s="18">
        <f t="shared" si="6"/>
        <v>113820</v>
      </c>
      <c r="L20" s="18">
        <f t="shared" si="6"/>
        <v>43335</v>
      </c>
      <c r="M20" s="18">
        <f t="shared" si="6"/>
        <v>24131</v>
      </c>
      <c r="N20" s="12">
        <f aca="true" t="shared" si="7" ref="N20:N26">SUM(B20:M20)</f>
        <v>958884</v>
      </c>
    </row>
    <row r="21" spans="1:14" ht="18.75" customHeight="1">
      <c r="A21" s="13" t="s">
        <v>14</v>
      </c>
      <c r="B21" s="14">
        <v>71651</v>
      </c>
      <c r="C21" s="14">
        <v>46516</v>
      </c>
      <c r="D21" s="14">
        <v>42717</v>
      </c>
      <c r="E21" s="14">
        <v>9394</v>
      </c>
      <c r="F21" s="14">
        <v>35387</v>
      </c>
      <c r="G21" s="14">
        <v>58768</v>
      </c>
      <c r="H21" s="14">
        <v>66097</v>
      </c>
      <c r="I21" s="14">
        <v>65510</v>
      </c>
      <c r="J21" s="14">
        <v>40096</v>
      </c>
      <c r="K21" s="14">
        <v>61668</v>
      </c>
      <c r="L21" s="14">
        <v>23362</v>
      </c>
      <c r="M21" s="14">
        <v>12804</v>
      </c>
      <c r="N21" s="12">
        <f t="shared" si="7"/>
        <v>533970</v>
      </c>
    </row>
    <row r="22" spans="1:14" ht="18.75" customHeight="1">
      <c r="A22" s="13" t="s">
        <v>15</v>
      </c>
      <c r="B22" s="14">
        <v>59096</v>
      </c>
      <c r="C22" s="14">
        <v>32704</v>
      </c>
      <c r="D22" s="14">
        <v>31939</v>
      </c>
      <c r="E22" s="14">
        <v>6453</v>
      </c>
      <c r="F22" s="14">
        <v>25815</v>
      </c>
      <c r="G22" s="14">
        <v>40815</v>
      </c>
      <c r="H22" s="14">
        <v>44319</v>
      </c>
      <c r="I22" s="14">
        <v>45778</v>
      </c>
      <c r="J22" s="14">
        <v>30069</v>
      </c>
      <c r="K22" s="14">
        <v>49019</v>
      </c>
      <c r="L22" s="14">
        <v>18931</v>
      </c>
      <c r="M22" s="14">
        <v>10825</v>
      </c>
      <c r="N22" s="12">
        <f t="shared" si="7"/>
        <v>395763</v>
      </c>
    </row>
    <row r="23" spans="1:14" ht="18.75" customHeight="1">
      <c r="A23" s="13" t="s">
        <v>16</v>
      </c>
      <c r="B23" s="14">
        <v>4205</v>
      </c>
      <c r="C23" s="14">
        <v>3007</v>
      </c>
      <c r="D23" s="14">
        <v>2074</v>
      </c>
      <c r="E23" s="14">
        <v>534</v>
      </c>
      <c r="F23" s="14">
        <v>2243</v>
      </c>
      <c r="G23" s="14">
        <v>3506</v>
      </c>
      <c r="H23" s="14">
        <v>3309</v>
      </c>
      <c r="I23" s="14">
        <v>3313</v>
      </c>
      <c r="J23" s="14">
        <v>2283</v>
      </c>
      <c r="K23" s="14">
        <v>3133</v>
      </c>
      <c r="L23" s="14">
        <v>1042</v>
      </c>
      <c r="M23" s="14">
        <v>502</v>
      </c>
      <c r="N23" s="12">
        <f t="shared" si="7"/>
        <v>29151</v>
      </c>
    </row>
    <row r="24" spans="1:14" ht="18.75" customHeight="1">
      <c r="A24" s="17" t="s">
        <v>17</v>
      </c>
      <c r="B24" s="14">
        <f>B25+B26</f>
        <v>52955</v>
      </c>
      <c r="C24" s="14">
        <f>C25+C26</f>
        <v>42874</v>
      </c>
      <c r="D24" s="14">
        <f>D25+D26</f>
        <v>43477</v>
      </c>
      <c r="E24" s="14">
        <f>E25+E26</f>
        <v>11463</v>
      </c>
      <c r="F24" s="14">
        <f aca="true" t="shared" si="8" ref="F24:M24">F25+F26</f>
        <v>40093</v>
      </c>
      <c r="G24" s="14">
        <f t="shared" si="8"/>
        <v>63917</v>
      </c>
      <c r="H24" s="14">
        <f t="shared" si="8"/>
        <v>58062</v>
      </c>
      <c r="I24" s="14">
        <f t="shared" si="8"/>
        <v>42516</v>
      </c>
      <c r="J24" s="14">
        <f t="shared" si="8"/>
        <v>33583</v>
      </c>
      <c r="K24" s="14">
        <f t="shared" si="8"/>
        <v>33087</v>
      </c>
      <c r="L24" s="14">
        <f t="shared" si="8"/>
        <v>10806</v>
      </c>
      <c r="M24" s="14">
        <f t="shared" si="8"/>
        <v>5169</v>
      </c>
      <c r="N24" s="12">
        <f t="shared" si="7"/>
        <v>438002</v>
      </c>
    </row>
    <row r="25" spans="1:14" ht="18.75" customHeight="1">
      <c r="A25" s="13" t="s">
        <v>18</v>
      </c>
      <c r="B25" s="14">
        <v>33891</v>
      </c>
      <c r="C25" s="14">
        <v>27439</v>
      </c>
      <c r="D25" s="14">
        <v>27825</v>
      </c>
      <c r="E25" s="14">
        <v>7336</v>
      </c>
      <c r="F25" s="14">
        <v>25660</v>
      </c>
      <c r="G25" s="14">
        <v>40907</v>
      </c>
      <c r="H25" s="14">
        <v>37160</v>
      </c>
      <c r="I25" s="14">
        <v>27210</v>
      </c>
      <c r="J25" s="14">
        <v>21493</v>
      </c>
      <c r="K25" s="14">
        <v>21176</v>
      </c>
      <c r="L25" s="14">
        <v>6916</v>
      </c>
      <c r="M25" s="14">
        <v>3308</v>
      </c>
      <c r="N25" s="12">
        <f t="shared" si="7"/>
        <v>280321</v>
      </c>
    </row>
    <row r="26" spans="1:14" ht="18.75" customHeight="1">
      <c r="A26" s="13" t="s">
        <v>19</v>
      </c>
      <c r="B26" s="14">
        <v>19064</v>
      </c>
      <c r="C26" s="14">
        <v>15435</v>
      </c>
      <c r="D26" s="14">
        <v>15652</v>
      </c>
      <c r="E26" s="14">
        <v>4127</v>
      </c>
      <c r="F26" s="14">
        <v>14433</v>
      </c>
      <c r="G26" s="14">
        <v>23010</v>
      </c>
      <c r="H26" s="14">
        <v>20902</v>
      </c>
      <c r="I26" s="14">
        <v>15306</v>
      </c>
      <c r="J26" s="14">
        <v>12090</v>
      </c>
      <c r="K26" s="14">
        <v>11911</v>
      </c>
      <c r="L26" s="14">
        <v>3890</v>
      </c>
      <c r="M26" s="14">
        <v>1861</v>
      </c>
      <c r="N26" s="12">
        <f t="shared" si="7"/>
        <v>157681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20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21</v>
      </c>
      <c r="B30" s="22">
        <v>1</v>
      </c>
      <c r="C30" s="22">
        <v>0.9705</v>
      </c>
      <c r="D30" s="22">
        <v>1</v>
      </c>
      <c r="E30" s="22">
        <v>0.9449</v>
      </c>
      <c r="F30" s="22">
        <v>0.9856</v>
      </c>
      <c r="G30" s="22">
        <v>1</v>
      </c>
      <c r="H30" s="22">
        <v>0.972</v>
      </c>
      <c r="I30" s="22">
        <v>0.9848</v>
      </c>
      <c r="J30" s="22">
        <v>1</v>
      </c>
      <c r="K30" s="22">
        <v>0.9927</v>
      </c>
      <c r="L30" s="22">
        <v>0.9953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61" t="s">
        <v>96</v>
      </c>
      <c r="B32" s="23">
        <f>(((+B$8+B$20)*B$29)+(B$24*B$30))/B$7</f>
        <v>1</v>
      </c>
      <c r="C32" s="23">
        <f aca="true" t="shared" si="9" ref="C32:M32">(((+C$8+C$20)*C$29)+(C$24*C$30))/C$7</f>
        <v>0.995719535803004</v>
      </c>
      <c r="D32" s="23">
        <f t="shared" si="9"/>
        <v>1</v>
      </c>
      <c r="E32" s="23">
        <f t="shared" si="9"/>
        <v>0.9908018218358162</v>
      </c>
      <c r="F32" s="23">
        <f t="shared" si="9"/>
        <v>0.9976350672811061</v>
      </c>
      <c r="G32" s="23">
        <f t="shared" si="9"/>
        <v>1</v>
      </c>
      <c r="H32" s="23">
        <f t="shared" si="9"/>
        <v>0.9958564350379251</v>
      </c>
      <c r="I32" s="23">
        <f t="shared" si="9"/>
        <v>0.9982345879614705</v>
      </c>
      <c r="J32" s="23">
        <f t="shared" si="9"/>
        <v>1</v>
      </c>
      <c r="K32" s="23">
        <f t="shared" si="9"/>
        <v>0.9992286427362438</v>
      </c>
      <c r="L32" s="23">
        <f t="shared" si="9"/>
        <v>0.9996188989022038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22</v>
      </c>
      <c r="B34" s="26">
        <v>1.7408</v>
      </c>
      <c r="C34" s="26">
        <v>1.682</v>
      </c>
      <c r="D34" s="26">
        <v>1.5792</v>
      </c>
      <c r="E34" s="26">
        <v>1.9566</v>
      </c>
      <c r="F34" s="26">
        <v>1.8176</v>
      </c>
      <c r="G34" s="26">
        <v>1.4483</v>
      </c>
      <c r="H34" s="26">
        <v>1.683</v>
      </c>
      <c r="I34" s="26">
        <v>1.6419</v>
      </c>
      <c r="J34" s="26">
        <v>1.8492</v>
      </c>
      <c r="K34" s="26">
        <v>1.7679</v>
      </c>
      <c r="L34" s="26">
        <v>2.0998</v>
      </c>
      <c r="M34" s="26">
        <v>2.089</v>
      </c>
      <c r="N34" s="27"/>
    </row>
    <row r="35" spans="1:14" ht="18.75" customHeight="1">
      <c r="A35" s="17" t="s">
        <v>27</v>
      </c>
      <c r="B35" s="26">
        <f>B32*B34</f>
        <v>1.7408</v>
      </c>
      <c r="C35" s="26">
        <f>C32*C34</f>
        <v>1.6748002592206526</v>
      </c>
      <c r="D35" s="26">
        <f>D32*D34</f>
        <v>1.5792</v>
      </c>
      <c r="E35" s="26">
        <f>E32*E34</f>
        <v>1.9386028446039578</v>
      </c>
      <c r="F35" s="26">
        <f aca="true" t="shared" si="10" ref="F35:M35">F32*F34</f>
        <v>1.8133014982901385</v>
      </c>
      <c r="G35" s="26">
        <f t="shared" si="10"/>
        <v>1.4483</v>
      </c>
      <c r="H35" s="26">
        <f t="shared" si="10"/>
        <v>1.676026380168828</v>
      </c>
      <c r="I35" s="26">
        <f t="shared" si="10"/>
        <v>1.6390013699739383</v>
      </c>
      <c r="J35" s="26">
        <f t="shared" si="10"/>
        <v>1.8492</v>
      </c>
      <c r="K35" s="26">
        <f t="shared" si="10"/>
        <v>1.7665363174934055</v>
      </c>
      <c r="L35" s="26">
        <f t="shared" si="10"/>
        <v>2.0989997639148474</v>
      </c>
      <c r="M35" s="26">
        <f t="shared" si="10"/>
        <v>2.089</v>
      </c>
      <c r="N35" s="27"/>
    </row>
    <row r="36" spans="1:14" ht="15" customHeight="1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ht="18.75" customHeight="1">
      <c r="A37" s="28" t="s">
        <v>66</v>
      </c>
      <c r="B37" s="29">
        <f>ROUND(+B7*B35,2)</f>
        <v>727924.22</v>
      </c>
      <c r="C37" s="29">
        <f>ROUND(+C7*C35,2)</f>
        <v>494866.63</v>
      </c>
      <c r="D37" s="29">
        <f>ROUND(+D7*D35,2)</f>
        <v>504510.18</v>
      </c>
      <c r="E37" s="29">
        <f>ROUND(+E7*E35,2)</f>
        <v>133118.04</v>
      </c>
      <c r="F37" s="29">
        <f aca="true" t="shared" si="11" ref="F37:M37">ROUND(+F7*F35,2)</f>
        <v>442672.23</v>
      </c>
      <c r="G37" s="29">
        <f t="shared" si="11"/>
        <v>591048.33</v>
      </c>
      <c r="H37" s="29">
        <f t="shared" si="11"/>
        <v>657592.3</v>
      </c>
      <c r="I37" s="29">
        <f t="shared" si="11"/>
        <v>599969.56</v>
      </c>
      <c r="J37" s="29">
        <f t="shared" si="11"/>
        <v>474031.32</v>
      </c>
      <c r="K37" s="29">
        <f t="shared" si="11"/>
        <v>553155.52</v>
      </c>
      <c r="L37" s="29">
        <f t="shared" si="11"/>
        <v>279727.4</v>
      </c>
      <c r="M37" s="29">
        <f t="shared" si="11"/>
        <v>164926.55</v>
      </c>
      <c r="N37" s="29">
        <f>SUM(B37:M37)</f>
        <v>5623542.28</v>
      </c>
    </row>
    <row r="38" spans="1:14" ht="1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6" ht="18.75" customHeight="1">
      <c r="A39" s="2" t="s">
        <v>69</v>
      </c>
      <c r="B39" s="30">
        <f>+B40+B43+B50</f>
        <v>-105205</v>
      </c>
      <c r="C39" s="30">
        <f>+C40+C43+C50</f>
        <v>-94153</v>
      </c>
      <c r="D39" s="30">
        <f>+D40+D43+D50</f>
        <v>-68636</v>
      </c>
      <c r="E39" s="30">
        <f>+E40+E43+E50</f>
        <v>-17804</v>
      </c>
      <c r="F39" s="30">
        <f aca="true" t="shared" si="12" ref="F39:M39">+F40+F43+F50</f>
        <v>-52718</v>
      </c>
      <c r="G39" s="30">
        <f t="shared" si="12"/>
        <v>-97170</v>
      </c>
      <c r="H39" s="30">
        <f t="shared" si="12"/>
        <v>-118741</v>
      </c>
      <c r="I39" s="30">
        <f t="shared" si="12"/>
        <v>-68130</v>
      </c>
      <c r="J39" s="30">
        <f t="shared" si="12"/>
        <v>-76916</v>
      </c>
      <c r="K39" s="30">
        <f t="shared" si="12"/>
        <v>-63072</v>
      </c>
      <c r="L39" s="30">
        <f t="shared" si="12"/>
        <v>-42449</v>
      </c>
      <c r="M39" s="30">
        <f t="shared" si="12"/>
        <v>-26429</v>
      </c>
      <c r="N39" s="30">
        <f>+N40+N43+N50</f>
        <v>-831423</v>
      </c>
      <c r="P39" s="42"/>
    </row>
    <row r="40" spans="1:16" ht="18.75" customHeight="1">
      <c r="A40" s="17" t="s">
        <v>70</v>
      </c>
      <c r="B40" s="31">
        <f>B41+B42</f>
        <v>-104205</v>
      </c>
      <c r="C40" s="31">
        <f>C41+C42</f>
        <v>-93153</v>
      </c>
      <c r="D40" s="31">
        <f>D41+D42</f>
        <v>-68136</v>
      </c>
      <c r="E40" s="31">
        <f>E41+E42</f>
        <v>-17304</v>
      </c>
      <c r="F40" s="31">
        <f aca="true" t="shared" si="13" ref="F40:M40">F41+F42</f>
        <v>-52218</v>
      </c>
      <c r="G40" s="31">
        <f t="shared" si="13"/>
        <v>-97170</v>
      </c>
      <c r="H40" s="31">
        <f t="shared" si="13"/>
        <v>-117741</v>
      </c>
      <c r="I40" s="31">
        <f t="shared" si="13"/>
        <v>-68130</v>
      </c>
      <c r="J40" s="31">
        <f t="shared" si="13"/>
        <v>-76416</v>
      </c>
      <c r="K40" s="31">
        <f t="shared" si="13"/>
        <v>-63072</v>
      </c>
      <c r="L40" s="31">
        <f t="shared" si="13"/>
        <v>-41949</v>
      </c>
      <c r="M40" s="31">
        <f t="shared" si="13"/>
        <v>-25929</v>
      </c>
      <c r="N40" s="30">
        <f aca="true" t="shared" si="14" ref="N40:N50">SUM(B40:M40)</f>
        <v>-825423</v>
      </c>
      <c r="P40" s="42"/>
    </row>
    <row r="41" spans="1:16" ht="18.75" customHeight="1">
      <c r="A41" s="13" t="s">
        <v>67</v>
      </c>
      <c r="B41" s="20">
        <f>ROUND(-B9*$D$3,2)</f>
        <v>-104205</v>
      </c>
      <c r="C41" s="20">
        <f>ROUND(-C9*$D$3,2)</f>
        <v>-93153</v>
      </c>
      <c r="D41" s="20">
        <f>ROUND(-D9*$D$3,2)</f>
        <v>-70830</v>
      </c>
      <c r="E41" s="20">
        <f>ROUND(-E9*$D$3,2)</f>
        <v>-17304</v>
      </c>
      <c r="F41" s="20">
        <f aca="true" t="shared" si="15" ref="F41:M41">ROUND(-F9*$D$3,2)</f>
        <v>-52218</v>
      </c>
      <c r="G41" s="20">
        <f t="shared" si="15"/>
        <v>-97689</v>
      </c>
      <c r="H41" s="20">
        <f t="shared" si="15"/>
        <v>-118971</v>
      </c>
      <c r="I41" s="20">
        <f t="shared" si="15"/>
        <v>-68130</v>
      </c>
      <c r="J41" s="20">
        <f t="shared" si="15"/>
        <v>-76416</v>
      </c>
      <c r="K41" s="20">
        <f t="shared" si="15"/>
        <v>-63072</v>
      </c>
      <c r="L41" s="20">
        <f t="shared" si="15"/>
        <v>-41949</v>
      </c>
      <c r="M41" s="20">
        <f t="shared" si="15"/>
        <v>-25929</v>
      </c>
      <c r="N41" s="56">
        <f t="shared" si="14"/>
        <v>-829866</v>
      </c>
      <c r="P41" s="42"/>
    </row>
    <row r="42" spans="1:16" ht="18.75" customHeight="1">
      <c r="A42" s="13" t="s">
        <v>68</v>
      </c>
      <c r="B42" s="20">
        <f>ROUND(B11*$D$3,2)</f>
        <v>0</v>
      </c>
      <c r="C42" s="20">
        <f>ROUND(C11*$D$3,2)</f>
        <v>0</v>
      </c>
      <c r="D42" s="20">
        <f>ROUND(D11*$D$3,2)</f>
        <v>2694</v>
      </c>
      <c r="E42" s="20">
        <f>ROUND(E11*$D$3,2)</f>
        <v>0</v>
      </c>
      <c r="F42" s="20">
        <f aca="true" t="shared" si="16" ref="F42:M42">ROUND(F11*$D$3,2)</f>
        <v>0</v>
      </c>
      <c r="G42" s="20">
        <f t="shared" si="16"/>
        <v>519</v>
      </c>
      <c r="H42" s="20">
        <f t="shared" si="16"/>
        <v>1230</v>
      </c>
      <c r="I42" s="20">
        <f t="shared" si="16"/>
        <v>0</v>
      </c>
      <c r="J42" s="20">
        <f t="shared" si="16"/>
        <v>0</v>
      </c>
      <c r="K42" s="20">
        <f t="shared" si="16"/>
        <v>0</v>
      </c>
      <c r="L42" s="20">
        <f t="shared" si="16"/>
        <v>0</v>
      </c>
      <c r="M42" s="20">
        <f t="shared" si="16"/>
        <v>0</v>
      </c>
      <c r="N42" s="56">
        <f>SUM(B42:M42)</f>
        <v>4443</v>
      </c>
      <c r="P42" s="42"/>
    </row>
    <row r="43" spans="1:16" ht="18.75" customHeight="1">
      <c r="A43" s="17" t="s">
        <v>71</v>
      </c>
      <c r="B43" s="31">
        <f aca="true" t="shared" si="17" ref="B43:M43">SUM(B44:B49)</f>
        <v>-1000</v>
      </c>
      <c r="C43" s="31">
        <f t="shared" si="17"/>
        <v>-1000</v>
      </c>
      <c r="D43" s="31">
        <f t="shared" si="17"/>
        <v>-500</v>
      </c>
      <c r="E43" s="31">
        <f t="shared" si="17"/>
        <v>-500</v>
      </c>
      <c r="F43" s="31">
        <f t="shared" si="17"/>
        <v>-500</v>
      </c>
      <c r="G43" s="31">
        <f t="shared" si="17"/>
        <v>0</v>
      </c>
      <c r="H43" s="31">
        <f t="shared" si="17"/>
        <v>-1000</v>
      </c>
      <c r="I43" s="31">
        <f t="shared" si="17"/>
        <v>0</v>
      </c>
      <c r="J43" s="31">
        <f t="shared" si="17"/>
        <v>-500</v>
      </c>
      <c r="K43" s="31">
        <f t="shared" si="17"/>
        <v>0</v>
      </c>
      <c r="L43" s="31">
        <f t="shared" si="17"/>
        <v>-500</v>
      </c>
      <c r="M43" s="31">
        <f t="shared" si="17"/>
        <v>-500</v>
      </c>
      <c r="N43" s="31">
        <f>SUM(N44:N49)</f>
        <v>-6000</v>
      </c>
      <c r="P43" s="49"/>
    </row>
    <row r="44" spans="1:14" ht="18.75" customHeight="1">
      <c r="A44" s="13" t="s">
        <v>72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f t="shared" si="14"/>
        <v>0</v>
      </c>
    </row>
    <row r="45" spans="1:14" ht="18.75" customHeight="1">
      <c r="A45" s="13" t="s">
        <v>73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f t="shared" si="14"/>
        <v>0</v>
      </c>
    </row>
    <row r="46" spans="1:14" ht="18.75" customHeight="1">
      <c r="A46" s="13" t="s">
        <v>74</v>
      </c>
      <c r="B46" s="27">
        <v>-1000</v>
      </c>
      <c r="C46" s="27">
        <v>-1000</v>
      </c>
      <c r="D46" s="27">
        <v>-500</v>
      </c>
      <c r="E46" s="27">
        <v>-500</v>
      </c>
      <c r="F46" s="27">
        <v>-500</v>
      </c>
      <c r="G46" s="27">
        <v>0</v>
      </c>
      <c r="H46" s="27">
        <v>-1000</v>
      </c>
      <c r="I46" s="27">
        <v>0</v>
      </c>
      <c r="J46" s="27">
        <v>-500</v>
      </c>
      <c r="K46" s="27">
        <v>0</v>
      </c>
      <c r="L46" s="27">
        <v>-500</v>
      </c>
      <c r="M46" s="27">
        <v>-500</v>
      </c>
      <c r="N46" s="27">
        <f t="shared" si="14"/>
        <v>-6000</v>
      </c>
    </row>
    <row r="47" spans="1:14" ht="18.75" customHeight="1">
      <c r="A47" s="13" t="s">
        <v>75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1">
        <f t="shared" si="14"/>
        <v>0</v>
      </c>
    </row>
    <row r="48" spans="1:14" ht="18.75" customHeight="1">
      <c r="A48" s="13" t="s">
        <v>76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f t="shared" si="14"/>
        <v>0</v>
      </c>
    </row>
    <row r="49" spans="1:14" ht="18.75" customHeight="1">
      <c r="A49" s="16" t="s">
        <v>95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f t="shared" si="14"/>
        <v>0</v>
      </c>
    </row>
    <row r="50" spans="1:14" ht="18.75" customHeight="1">
      <c r="A50" s="17" t="s">
        <v>77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27">
        <f t="shared" si="14"/>
        <v>0</v>
      </c>
    </row>
    <row r="51" spans="1:14" ht="15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6" ht="15.75">
      <c r="A52" s="2" t="s">
        <v>78</v>
      </c>
      <c r="B52" s="34">
        <f>+B37+B39</f>
        <v>622719.22</v>
      </c>
      <c r="C52" s="34">
        <f aca="true" t="shared" si="18" ref="C52:M52">+C37+C39</f>
        <v>400713.63</v>
      </c>
      <c r="D52" s="34">
        <f t="shared" si="18"/>
        <v>435874.18</v>
      </c>
      <c r="E52" s="34">
        <f t="shared" si="18"/>
        <v>115314.04000000001</v>
      </c>
      <c r="F52" s="34">
        <f t="shared" si="18"/>
        <v>389954.23</v>
      </c>
      <c r="G52" s="34">
        <f t="shared" si="18"/>
        <v>493878.32999999996</v>
      </c>
      <c r="H52" s="34">
        <f t="shared" si="18"/>
        <v>538851.3</v>
      </c>
      <c r="I52" s="34">
        <f t="shared" si="18"/>
        <v>531839.56</v>
      </c>
      <c r="J52" s="34">
        <f t="shared" si="18"/>
        <v>397115.32</v>
      </c>
      <c r="K52" s="34">
        <f t="shared" si="18"/>
        <v>490083.52</v>
      </c>
      <c r="L52" s="34">
        <f t="shared" si="18"/>
        <v>237278.40000000002</v>
      </c>
      <c r="M52" s="34">
        <f t="shared" si="18"/>
        <v>138497.55</v>
      </c>
      <c r="N52" s="34">
        <f>SUM(B52:M52)</f>
        <v>4792119.28</v>
      </c>
      <c r="P52" s="42"/>
    </row>
    <row r="53" spans="1:16" ht="15" customHeight="1">
      <c r="A53" s="40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/>
      <c r="P53" s="39"/>
    </row>
    <row r="54" spans="1:14" ht="15" customHeight="1">
      <c r="A54" s="33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6"/>
    </row>
    <row r="55" spans="1:16" ht="18.75" customHeight="1">
      <c r="A55" s="2" t="s">
        <v>79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34">
        <f>SUM(N56:N69)</f>
        <v>4792119.2700000005</v>
      </c>
      <c r="P55" s="42"/>
    </row>
    <row r="56" spans="1:14" ht="18.75" customHeight="1">
      <c r="A56" s="17" t="s">
        <v>80</v>
      </c>
      <c r="B56" s="44">
        <v>127345.76</v>
      </c>
      <c r="C56" s="44">
        <v>121693.54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34">
        <f>SUM(B56:M56)</f>
        <v>249039.3</v>
      </c>
    </row>
    <row r="57" spans="1:14" ht="18.75" customHeight="1">
      <c r="A57" s="17" t="s">
        <v>81</v>
      </c>
      <c r="B57" s="44">
        <v>495373.46</v>
      </c>
      <c r="C57" s="44">
        <v>279020.1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34">
        <f aca="true" t="shared" si="19" ref="N57:N68">SUM(B57:M57)</f>
        <v>774393.56</v>
      </c>
    </row>
    <row r="58" spans="1:14" ht="18.75" customHeight="1">
      <c r="A58" s="17" t="s">
        <v>82</v>
      </c>
      <c r="B58" s="43">
        <v>0</v>
      </c>
      <c r="C58" s="43">
        <v>0</v>
      </c>
      <c r="D58" s="31">
        <v>435874.18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31">
        <f t="shared" si="19"/>
        <v>435874.18</v>
      </c>
    </row>
    <row r="59" spans="1:14" ht="18.75" customHeight="1">
      <c r="A59" s="17" t="s">
        <v>83</v>
      </c>
      <c r="B59" s="43">
        <v>0</v>
      </c>
      <c r="C59" s="43">
        <v>0</v>
      </c>
      <c r="D59" s="43">
        <v>0</v>
      </c>
      <c r="E59" s="31">
        <v>115314.04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34">
        <f t="shared" si="19"/>
        <v>115314.04</v>
      </c>
    </row>
    <row r="60" spans="1:14" ht="18.75" customHeight="1">
      <c r="A60" s="17" t="s">
        <v>84</v>
      </c>
      <c r="B60" s="43">
        <v>0</v>
      </c>
      <c r="C60" s="43">
        <v>0</v>
      </c>
      <c r="D60" s="43">
        <v>0</v>
      </c>
      <c r="E60" s="43">
        <v>0</v>
      </c>
      <c r="F60" s="31">
        <v>389954.23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31">
        <f t="shared" si="19"/>
        <v>389954.23</v>
      </c>
    </row>
    <row r="61" spans="1:14" ht="18.75" customHeight="1">
      <c r="A61" s="17" t="s">
        <v>85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4">
        <v>493878.33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34">
        <f t="shared" si="19"/>
        <v>493878.33</v>
      </c>
    </row>
    <row r="62" spans="1:14" ht="18.75" customHeight="1">
      <c r="A62" s="17" t="s">
        <v>86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4">
        <v>414709.09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34">
        <f t="shared" si="19"/>
        <v>414709.09</v>
      </c>
    </row>
    <row r="63" spans="1:14" ht="18.75" customHeight="1">
      <c r="A63" s="17" t="s">
        <v>87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4">
        <v>124142.2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34">
        <f t="shared" si="19"/>
        <v>124142.2</v>
      </c>
    </row>
    <row r="64" spans="1:14" ht="18.75" customHeight="1">
      <c r="A64" s="17" t="s">
        <v>93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31">
        <v>531839.55</v>
      </c>
      <c r="J64" s="43">
        <v>0</v>
      </c>
      <c r="K64" s="43">
        <v>0</v>
      </c>
      <c r="L64" s="43">
        <v>0</v>
      </c>
      <c r="M64" s="43">
        <v>0</v>
      </c>
      <c r="N64" s="31">
        <f t="shared" si="19"/>
        <v>531839.55</v>
      </c>
    </row>
    <row r="65" spans="1:14" ht="18.75" customHeight="1">
      <c r="A65" s="17" t="s">
        <v>88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31">
        <v>397115.32</v>
      </c>
      <c r="K65" s="43">
        <v>0</v>
      </c>
      <c r="L65" s="43">
        <v>0</v>
      </c>
      <c r="M65" s="43">
        <v>0</v>
      </c>
      <c r="N65" s="34">
        <f t="shared" si="19"/>
        <v>397115.32</v>
      </c>
    </row>
    <row r="66" spans="1:14" ht="18.75" customHeight="1">
      <c r="A66" s="17" t="s">
        <v>89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31">
        <v>0</v>
      </c>
      <c r="K66" s="31">
        <v>490083.52</v>
      </c>
      <c r="L66" s="43">
        <v>0</v>
      </c>
      <c r="M66" s="43">
        <v>0</v>
      </c>
      <c r="N66" s="31">
        <f t="shared" si="19"/>
        <v>490083.52</v>
      </c>
    </row>
    <row r="67" spans="1:14" ht="18.75" customHeight="1">
      <c r="A67" s="17" t="s">
        <v>90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4">
        <v>0</v>
      </c>
      <c r="K67" s="44">
        <v>0</v>
      </c>
      <c r="L67" s="31">
        <v>237278.4</v>
      </c>
      <c r="M67" s="43">
        <v>0</v>
      </c>
      <c r="N67" s="34">
        <f t="shared" si="19"/>
        <v>237278.4</v>
      </c>
    </row>
    <row r="68" spans="1:14" ht="18.75" customHeight="1">
      <c r="A68" s="17" t="s">
        <v>91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31">
        <v>138497.55</v>
      </c>
      <c r="N68" s="31">
        <f t="shared" si="19"/>
        <v>138497.55</v>
      </c>
    </row>
    <row r="69" spans="1:14" ht="18.75" customHeight="1">
      <c r="A69" s="40" t="s">
        <v>92</v>
      </c>
      <c r="B69" s="38">
        <v>0</v>
      </c>
      <c r="C69" s="38">
        <v>0</v>
      </c>
      <c r="D69" s="43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43">
        <v>0</v>
      </c>
      <c r="N69" s="38">
        <f>SUM(B69:M69)</f>
        <v>0</v>
      </c>
    </row>
    <row r="70" spans="1:14" ht="17.25" customHeight="1">
      <c r="A70" s="62"/>
      <c r="B70" s="63">
        <v>0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/>
      <c r="K70" s="63"/>
      <c r="L70" s="63">
        <v>0</v>
      </c>
      <c r="M70" s="63">
        <v>0</v>
      </c>
      <c r="N70" s="63"/>
    </row>
    <row r="71" spans="1:14" ht="15" customHeight="1">
      <c r="A71" s="45"/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/>
      <c r="K71" s="46"/>
      <c r="L71" s="46"/>
      <c r="M71" s="46"/>
      <c r="N71" s="47"/>
    </row>
    <row r="72" spans="1:14" ht="18.75" customHeight="1">
      <c r="A72" s="2" t="s">
        <v>94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34"/>
    </row>
    <row r="73" spans="1:14" ht="18.75" customHeight="1">
      <c r="A73" s="17" t="s">
        <v>23</v>
      </c>
      <c r="B73" s="54">
        <v>1.946896694321677</v>
      </c>
      <c r="C73" s="54">
        <v>1.909186290685466</v>
      </c>
      <c r="D73" s="54">
        <v>0</v>
      </c>
      <c r="E73" s="54">
        <v>0</v>
      </c>
      <c r="F73" s="43">
        <v>0</v>
      </c>
      <c r="G73" s="43">
        <v>0</v>
      </c>
      <c r="H73" s="54">
        <v>0</v>
      </c>
      <c r="I73" s="54">
        <v>0</v>
      </c>
      <c r="J73" s="54">
        <v>0</v>
      </c>
      <c r="K73" s="43">
        <v>0</v>
      </c>
      <c r="L73" s="54">
        <v>0</v>
      </c>
      <c r="M73" s="54">
        <v>0</v>
      </c>
      <c r="N73" s="34"/>
    </row>
    <row r="74" spans="1:14" ht="18.75" customHeight="1">
      <c r="A74" s="17" t="s">
        <v>25</v>
      </c>
      <c r="B74" s="54">
        <v>1.6939999941309907</v>
      </c>
      <c r="C74" s="54">
        <v>1.587774395054624</v>
      </c>
      <c r="D74" s="54">
        <v>0</v>
      </c>
      <c r="E74" s="54">
        <v>0</v>
      </c>
      <c r="F74" s="43">
        <v>0</v>
      </c>
      <c r="G74" s="43">
        <v>0</v>
      </c>
      <c r="H74" s="54">
        <v>0</v>
      </c>
      <c r="I74" s="54">
        <v>0</v>
      </c>
      <c r="J74" s="54">
        <v>0</v>
      </c>
      <c r="K74" s="43">
        <v>0</v>
      </c>
      <c r="L74" s="54">
        <v>0</v>
      </c>
      <c r="M74" s="54">
        <v>0</v>
      </c>
      <c r="N74" s="34"/>
    </row>
    <row r="75" spans="1:14" ht="18.75" customHeight="1">
      <c r="A75" s="17" t="s">
        <v>50</v>
      </c>
      <c r="B75" s="54">
        <v>0</v>
      </c>
      <c r="C75" s="54">
        <v>0</v>
      </c>
      <c r="D75" s="24">
        <v>1.5791999924876046</v>
      </c>
      <c r="E75" s="54">
        <v>0</v>
      </c>
      <c r="F75" s="43">
        <v>0</v>
      </c>
      <c r="G75" s="43">
        <v>0</v>
      </c>
      <c r="H75" s="54">
        <v>0</v>
      </c>
      <c r="I75" s="54">
        <v>0</v>
      </c>
      <c r="J75" s="54">
        <v>0</v>
      </c>
      <c r="K75" s="43">
        <v>0</v>
      </c>
      <c r="L75" s="54">
        <v>0</v>
      </c>
      <c r="M75" s="54">
        <v>0</v>
      </c>
      <c r="N75" s="31"/>
    </row>
    <row r="76" spans="1:14" ht="18.75" customHeight="1">
      <c r="A76" s="17" t="s">
        <v>53</v>
      </c>
      <c r="B76" s="54">
        <v>0</v>
      </c>
      <c r="C76" s="54">
        <v>0</v>
      </c>
      <c r="D76" s="54">
        <v>0</v>
      </c>
      <c r="E76" s="54">
        <v>1.9386028223163965</v>
      </c>
      <c r="F76" s="43">
        <v>0</v>
      </c>
      <c r="G76" s="43">
        <v>0</v>
      </c>
      <c r="H76" s="54">
        <v>0</v>
      </c>
      <c r="I76" s="54">
        <v>0</v>
      </c>
      <c r="J76" s="54">
        <v>0</v>
      </c>
      <c r="K76" s="43">
        <v>0</v>
      </c>
      <c r="L76" s="54">
        <v>0</v>
      </c>
      <c r="M76" s="54">
        <v>0</v>
      </c>
      <c r="N76" s="34"/>
    </row>
    <row r="77" spans="1:14" ht="18.75" customHeight="1">
      <c r="A77" s="17" t="s">
        <v>54</v>
      </c>
      <c r="B77" s="54">
        <v>0</v>
      </c>
      <c r="C77" s="54">
        <v>0</v>
      </c>
      <c r="D77" s="54">
        <v>0</v>
      </c>
      <c r="E77" s="54">
        <v>0</v>
      </c>
      <c r="F77" s="54">
        <v>1.8133015053763442</v>
      </c>
      <c r="G77" s="43">
        <v>0</v>
      </c>
      <c r="H77" s="54">
        <v>0</v>
      </c>
      <c r="I77" s="54">
        <v>0</v>
      </c>
      <c r="J77" s="54">
        <v>0</v>
      </c>
      <c r="K77" s="43">
        <v>0</v>
      </c>
      <c r="L77" s="54">
        <v>0</v>
      </c>
      <c r="M77" s="54">
        <v>0</v>
      </c>
      <c r="N77" s="31"/>
    </row>
    <row r="78" spans="1:14" ht="18.75" customHeight="1">
      <c r="A78" s="17" t="s">
        <v>55</v>
      </c>
      <c r="B78" s="54">
        <v>0</v>
      </c>
      <c r="C78" s="54">
        <v>0</v>
      </c>
      <c r="D78" s="54">
        <v>0</v>
      </c>
      <c r="E78" s="54">
        <v>0</v>
      </c>
      <c r="F78" s="43">
        <v>0</v>
      </c>
      <c r="G78" s="54">
        <v>1.4482999916686679</v>
      </c>
      <c r="H78" s="54">
        <v>0</v>
      </c>
      <c r="I78" s="54">
        <v>0</v>
      </c>
      <c r="J78" s="54">
        <v>0</v>
      </c>
      <c r="K78" s="43">
        <v>0</v>
      </c>
      <c r="L78" s="54">
        <v>0</v>
      </c>
      <c r="M78" s="54">
        <v>0</v>
      </c>
      <c r="N78" s="34"/>
    </row>
    <row r="79" spans="1:14" ht="18.75" customHeight="1">
      <c r="A79" s="17" t="s">
        <v>57</v>
      </c>
      <c r="B79" s="54">
        <v>0</v>
      </c>
      <c r="C79" s="54">
        <v>0</v>
      </c>
      <c r="D79" s="54">
        <v>0</v>
      </c>
      <c r="E79" s="54">
        <v>0</v>
      </c>
      <c r="F79" s="43">
        <v>0</v>
      </c>
      <c r="G79" s="43">
        <v>0</v>
      </c>
      <c r="H79" s="54">
        <v>1.6966684322573418</v>
      </c>
      <c r="I79" s="54">
        <v>0</v>
      </c>
      <c r="J79" s="54">
        <v>0</v>
      </c>
      <c r="K79" s="43">
        <v>0</v>
      </c>
      <c r="L79" s="54">
        <v>0</v>
      </c>
      <c r="M79" s="54">
        <v>0</v>
      </c>
      <c r="N79" s="34"/>
    </row>
    <row r="80" spans="1:14" ht="18.75" customHeight="1">
      <c r="A80" s="17" t="s">
        <v>56</v>
      </c>
      <c r="B80" s="54">
        <v>0</v>
      </c>
      <c r="C80" s="54">
        <v>0</v>
      </c>
      <c r="D80" s="54">
        <v>0</v>
      </c>
      <c r="E80" s="54">
        <v>0</v>
      </c>
      <c r="F80" s="43">
        <v>0</v>
      </c>
      <c r="G80" s="43">
        <v>0</v>
      </c>
      <c r="H80" s="54">
        <v>1.6138848854680936</v>
      </c>
      <c r="I80" s="54">
        <v>0</v>
      </c>
      <c r="J80" s="54">
        <v>0</v>
      </c>
      <c r="K80" s="43">
        <v>0</v>
      </c>
      <c r="L80" s="54">
        <v>0</v>
      </c>
      <c r="M80" s="54">
        <v>0</v>
      </c>
      <c r="N80" s="34"/>
    </row>
    <row r="81" spans="1:14" ht="18.75" customHeight="1">
      <c r="A81" s="17" t="s">
        <v>58</v>
      </c>
      <c r="B81" s="54">
        <v>0</v>
      </c>
      <c r="C81" s="54">
        <v>0</v>
      </c>
      <c r="D81" s="54">
        <v>0</v>
      </c>
      <c r="E81" s="54">
        <v>0</v>
      </c>
      <c r="F81" s="43">
        <v>0</v>
      </c>
      <c r="G81" s="43">
        <v>0</v>
      </c>
      <c r="H81" s="54">
        <v>0</v>
      </c>
      <c r="I81" s="54">
        <v>1.6390013331220734</v>
      </c>
      <c r="J81" s="54">
        <v>0</v>
      </c>
      <c r="K81" s="43">
        <v>0</v>
      </c>
      <c r="L81" s="54">
        <v>0</v>
      </c>
      <c r="M81" s="54">
        <v>0</v>
      </c>
      <c r="N81" s="31"/>
    </row>
    <row r="82" spans="1:14" ht="18.75" customHeight="1">
      <c r="A82" s="17" t="s">
        <v>59</v>
      </c>
      <c r="B82" s="54">
        <v>0</v>
      </c>
      <c r="C82" s="54">
        <v>0</v>
      </c>
      <c r="D82" s="54">
        <v>0</v>
      </c>
      <c r="E82" s="54">
        <v>0</v>
      </c>
      <c r="F82" s="43">
        <v>0</v>
      </c>
      <c r="G82" s="43">
        <v>0</v>
      </c>
      <c r="H82" s="54">
        <v>0</v>
      </c>
      <c r="I82" s="54">
        <v>0</v>
      </c>
      <c r="J82" s="54">
        <v>1.8491999812751614</v>
      </c>
      <c r="K82" s="43">
        <v>0</v>
      </c>
      <c r="L82" s="54">
        <v>0</v>
      </c>
      <c r="M82" s="54">
        <v>0</v>
      </c>
      <c r="N82" s="34"/>
    </row>
    <row r="83" spans="1:14" ht="18.75" customHeight="1">
      <c r="A83" s="17" t="s">
        <v>24</v>
      </c>
      <c r="B83" s="54">
        <v>0</v>
      </c>
      <c r="C83" s="54">
        <v>0</v>
      </c>
      <c r="D83" s="54">
        <v>0</v>
      </c>
      <c r="E83" s="54">
        <v>0</v>
      </c>
      <c r="F83" s="43">
        <v>0</v>
      </c>
      <c r="G83" s="43">
        <v>0</v>
      </c>
      <c r="H83" s="54">
        <v>0</v>
      </c>
      <c r="I83" s="54">
        <v>0</v>
      </c>
      <c r="J83" s="54">
        <v>0</v>
      </c>
      <c r="K83" s="24">
        <v>1.7665363267652414</v>
      </c>
      <c r="L83" s="54">
        <v>0</v>
      </c>
      <c r="M83" s="54">
        <v>0</v>
      </c>
      <c r="N83" s="31"/>
    </row>
    <row r="84" spans="1:14" ht="18.75" customHeight="1">
      <c r="A84" s="17" t="s">
        <v>60</v>
      </c>
      <c r="B84" s="54">
        <v>0</v>
      </c>
      <c r="C84" s="54">
        <v>0</v>
      </c>
      <c r="D84" s="54">
        <v>0</v>
      </c>
      <c r="E84" s="54">
        <v>0</v>
      </c>
      <c r="F84" s="43">
        <v>0</v>
      </c>
      <c r="G84" s="43">
        <v>0</v>
      </c>
      <c r="H84" s="54">
        <v>0</v>
      </c>
      <c r="I84" s="54">
        <v>0</v>
      </c>
      <c r="J84" s="54">
        <v>0</v>
      </c>
      <c r="K84" s="54">
        <v>0</v>
      </c>
      <c r="L84" s="54">
        <v>2.0989997523768076</v>
      </c>
      <c r="M84" s="54">
        <v>0</v>
      </c>
      <c r="N84" s="34"/>
    </row>
    <row r="85" spans="1:14" ht="18.75" customHeight="1">
      <c r="A85" s="40" t="s">
        <v>61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9">
        <v>2.089</v>
      </c>
      <c r="N85" s="60"/>
    </row>
    <row r="86" ht="21" customHeight="1">
      <c r="A86" s="48" t="s">
        <v>28</v>
      </c>
    </row>
    <row r="89" ht="14.25">
      <c r="B89" s="50"/>
    </row>
    <row r="90" ht="14.25">
      <c r="H90" s="51"/>
    </row>
    <row r="91" ht="14.25"/>
    <row r="92" spans="8:11" ht="14.25">
      <c r="H92" s="52"/>
      <c r="I92" s="53"/>
      <c r="J92" s="53"/>
      <c r="K92" s="53"/>
    </row>
  </sheetData>
  <sheetProtection/>
  <mergeCells count="6">
    <mergeCell ref="A70:N70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2015-01-12T11:19:56Z</cp:lastPrinted>
  <dcterms:created xsi:type="dcterms:W3CDTF">2012-11-28T17:54:39Z</dcterms:created>
  <dcterms:modified xsi:type="dcterms:W3CDTF">2015-01-12T11:22:50Z</dcterms:modified>
  <cp:category/>
  <cp:version/>
  <cp:contentType/>
  <cp:contentStatus/>
</cp:coreProperties>
</file>