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<sst xmlns="http://schemas.openxmlformats.org/spreadsheetml/2006/main" count="129" uniqueCount="129">
  <si>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</si>
  <si>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</si>
  <si>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</si>
  <si>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</si>
  <si>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</si>
  <si>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</si>
  <si>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</si>
  <si>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</si>
  <si>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</si>
  <si>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</si>
  <si>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</si>
  <si>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</si>
  <si>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</si>
  <si>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</si>
  <si>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</si>
  <si>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</si>
  <si>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</si>
  <si>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</si>
  <si>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</si>
  <si>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</si>
  <si>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</si>
  <si>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</si>
  <si>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</si>
  <si>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</si>
  <si>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</si>
  <si>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</si>
  <si>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</si>
  <si>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</si>
  <si>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</si>
  <si>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</si>
  <si>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</si>
  <si>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</si>
  <si>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</si>
  <si>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</si>
  <si>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</si>
  <si>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</si>
  <si>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</si>
  <si>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</si>
  <si>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</si>
  <si>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</si>
  <si>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</si>
  <si>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</si>
  <si>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</si>
  <si>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</si>
  <si>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</si>
  <si>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</si>
  <si>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</si>
  <si>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</si>
  <si>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</si>
  <si>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</si>
  <si>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</si>
  <si>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</si>
  <si>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</si>
  <si>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</si>
  <si>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</si>
  <si>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</si>
  <si>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</si>
  <si>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</si>
  <si>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</si>
  <si>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</si>
  <si>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</si>
  <si>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</si>
  <si>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</si>
  <si>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</si>
  <si>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</si>
  <si>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</si>
  <si>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</si>
  <si>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</si>
  <si>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</si>
  <si>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</si>
  <si>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</si>
  <si>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</si>
  <si>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</si>
  <si>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</si>
  <si>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</si>
  <si>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</si>
  <si>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</si>
  <si>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</si>
  <si>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</si>
  <si>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</si>
  <si>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</si>
  <si>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</si>
  <si>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</si>
  <si>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</si>
  <si>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</si>
  <si>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</si>
  <si>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</si>
  <si>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</si>
  <si>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</si>
  <si>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</si>
  <si>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</si>
  <si>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</si>
  <si>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</si>
  <si>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</si>
  <si>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</si>
  <si>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</si>
  <si>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</si>
  <si>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</si>
  <si>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</si>
  <si>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</si>
  <si>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</si>
  <si>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</si>
  <si>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</si>
  <si>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</si>
  <si>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</si>
  <si>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</si>
  <si>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</si>
  <si>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</si>
  <si>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</si>
  <si>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</si>
  <si>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</si>
  <si>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</si>
  <si>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</si>
  <si>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</si>
  <si>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</si>
  <si>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</si>
  <si>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</si>
  <si>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</si>
  <si>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</si>
  <si>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</si>
  <si>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</si>
  <si>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</si>
  <si>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02/01/15 - VENCIMENTO 09/01/15</t>
  </si>
  <si>
    <t>6.3. Revisão de Remuneração pelo Transporte Coletivo  (1)</t>
  </si>
  <si>
    <t>Notas:</t>
  </si>
  <si>
    <t xml:space="preserve">     -  Demanda de referência de setembro/14 e tarifa de remuneração de 01/10/14 a 05/11/14 (área 3).</t>
  </si>
  <si>
    <t>(1) - Remuneração das linhas da USP do mês de novembro/14.</t>
  </si>
  <si>
    <t>7.1.1 Ajuste do dia anterior</t>
  </si>
  <si>
    <t>7.1.2 Ajuste para o dia seguinte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</si>
</sst>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170" fontId="32" fillId="0" borderId="15" xfId="0" applyNumberFormat="1" applyFont="1" applyFill="1" applyBorder="1" applyAlignment="1">
      <alignment horizontal="left" vertical="center" indent="1"/>
    </xf>
    <xf numFmtId="43" fontId="32" fillId="0" borderId="15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0" sqref="A10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1">
      <c r="A2" s="70" t="s">
        <v>122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1" t="s">
        <v>15</v>
      </c>
      <c r="B4" s="73" t="s">
        <v>109</v>
      </c>
      <c r="C4" s="74"/>
      <c r="D4" s="74"/>
      <c r="E4" s="74"/>
      <c r="F4" s="74"/>
      <c r="G4" s="74"/>
      <c r="H4" s="74"/>
      <c r="I4" s="74"/>
      <c r="J4" s="75"/>
      <c r="K4" s="72" t="s">
        <v>16</v>
      </c>
    </row>
    <row r="5" spans="1:11" ht="38.25">
      <c r="A5" s="71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6" t="s">
        <v>108</v>
      </c>
      <c r="J5" s="76" t="s">
        <v>107</v>
      </c>
      <c r="K5" s="71"/>
    </row>
    <row r="6" spans="1:11" ht="18.75" customHeight="1">
      <c r="A6" s="7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7"/>
      <c r="J6" s="77"/>
      <c r="K6" s="71"/>
    </row>
    <row r="7" spans="1:12" ht="17.25" customHeight="1">
      <c r="A7" s="8" t="s">
        <v>30</v>
      </c>
      <c r="B7" s="9">
        <f aca="true" t="shared" si="0" ref="B7:K7">+B8+B20+B24+B27</f>
        <v>261189</v>
      </c>
      <c r="C7" s="9">
        <f t="shared" si="0"/>
        <v>317529</v>
      </c>
      <c r="D7" s="9">
        <f t="shared" si="0"/>
        <v>385301</v>
      </c>
      <c r="E7" s="9">
        <f t="shared" si="0"/>
        <v>219940</v>
      </c>
      <c r="F7" s="9">
        <f t="shared" si="0"/>
        <v>347882</v>
      </c>
      <c r="G7" s="9">
        <f t="shared" si="0"/>
        <v>564293</v>
      </c>
      <c r="H7" s="9">
        <f t="shared" si="0"/>
        <v>221499</v>
      </c>
      <c r="I7" s="9">
        <f t="shared" si="0"/>
        <v>47691</v>
      </c>
      <c r="J7" s="9">
        <f t="shared" si="0"/>
        <v>134439</v>
      </c>
      <c r="K7" s="9">
        <f t="shared" si="0"/>
        <v>2499763</v>
      </c>
      <c r="L7" s="52"/>
    </row>
    <row r="8" spans="1:11" ht="17.25" customHeight="1">
      <c r="A8" s="10" t="s">
        <v>115</v>
      </c>
      <c r="B8" s="11">
        <f>B9+B12+B16</f>
        <v>148753</v>
      </c>
      <c r="C8" s="11">
        <f aca="true" t="shared" si="1" ref="C8:J8">C9+C12+C16</f>
        <v>186026</v>
      </c>
      <c r="D8" s="11">
        <f t="shared" si="1"/>
        <v>209424</v>
      </c>
      <c r="E8" s="11">
        <f t="shared" si="1"/>
        <v>125839</v>
      </c>
      <c r="F8" s="11">
        <f t="shared" si="1"/>
        <v>184872</v>
      </c>
      <c r="G8" s="11">
        <f t="shared" si="1"/>
        <v>295446</v>
      </c>
      <c r="H8" s="11">
        <f t="shared" si="1"/>
        <v>131832</v>
      </c>
      <c r="I8" s="11">
        <f t="shared" si="1"/>
        <v>23984</v>
      </c>
      <c r="J8" s="11">
        <f t="shared" si="1"/>
        <v>73852</v>
      </c>
      <c r="K8" s="11">
        <f>SUM(B8:J8)</f>
        <v>1380028</v>
      </c>
    </row>
    <row r="9" spans="1:11" ht="17.25" customHeight="1">
      <c r="A9" s="15" t="s">
        <v>17</v>
      </c>
      <c r="B9" s="13">
        <f>+B10+B11</f>
        <v>29744</v>
      </c>
      <c r="C9" s="13">
        <f aca="true" t="shared" si="2" ref="C9:J9">+C10+C11</f>
        <v>37836</v>
      </c>
      <c r="D9" s="13">
        <f t="shared" si="2"/>
        <v>41409</v>
      </c>
      <c r="E9" s="13">
        <f t="shared" si="2"/>
        <v>24129</v>
      </c>
      <c r="F9" s="13">
        <f t="shared" si="2"/>
        <v>32113</v>
      </c>
      <c r="G9" s="13">
        <f t="shared" si="2"/>
        <v>37474</v>
      </c>
      <c r="H9" s="13">
        <f t="shared" si="2"/>
        <v>27996</v>
      </c>
      <c r="I9" s="13">
        <f t="shared" si="2"/>
        <v>5696</v>
      </c>
      <c r="J9" s="13">
        <f t="shared" si="2"/>
        <v>13621</v>
      </c>
      <c r="K9" s="11">
        <f>SUM(B9:J9)</f>
        <v>250018</v>
      </c>
    </row>
    <row r="10" spans="1:11" ht="17.25" customHeight="1">
      <c r="A10" s="30" t="s">
        <v>18</v>
      </c>
      <c r="B10" s="13">
        <v>29744</v>
      </c>
      <c r="C10" s="13">
        <v>37836</v>
      </c>
      <c r="D10" s="13">
        <v>41409</v>
      </c>
      <c r="E10" s="13">
        <v>24129</v>
      </c>
      <c r="F10" s="13">
        <v>32113</v>
      </c>
      <c r="G10" s="13">
        <v>37474</v>
      </c>
      <c r="H10" s="13">
        <v>27996</v>
      </c>
      <c r="I10" s="13">
        <v>5696</v>
      </c>
      <c r="J10" s="13">
        <v>13621</v>
      </c>
      <c r="K10" s="11">
        <f>SUM(B10:J10)</f>
        <v>250018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116711</v>
      </c>
      <c r="C12" s="17">
        <f t="shared" si="3"/>
        <v>145253</v>
      </c>
      <c r="D12" s="17">
        <f t="shared" si="3"/>
        <v>165024</v>
      </c>
      <c r="E12" s="17">
        <f t="shared" si="3"/>
        <v>99871</v>
      </c>
      <c r="F12" s="17">
        <f t="shared" si="3"/>
        <v>149777</v>
      </c>
      <c r="G12" s="17">
        <f t="shared" si="3"/>
        <v>253035</v>
      </c>
      <c r="H12" s="17">
        <f t="shared" si="3"/>
        <v>101922</v>
      </c>
      <c r="I12" s="17">
        <f t="shared" si="3"/>
        <v>17859</v>
      </c>
      <c r="J12" s="17">
        <f t="shared" si="3"/>
        <v>59189</v>
      </c>
      <c r="K12" s="11">
        <f aca="true" t="shared" si="4" ref="K12:K27">SUM(B12:J12)</f>
        <v>1108641</v>
      </c>
    </row>
    <row r="13" spans="1:13" ht="17.25" customHeight="1">
      <c r="A13" s="14" t="s">
        <v>20</v>
      </c>
      <c r="B13" s="13">
        <v>55301</v>
      </c>
      <c r="C13" s="13">
        <v>72873</v>
      </c>
      <c r="D13" s="13">
        <v>83844</v>
      </c>
      <c r="E13" s="13">
        <v>51306</v>
      </c>
      <c r="F13" s="13">
        <v>75541</v>
      </c>
      <c r="G13" s="13">
        <v>119846</v>
      </c>
      <c r="H13" s="13">
        <v>47235</v>
      </c>
      <c r="I13" s="13">
        <v>9906</v>
      </c>
      <c r="J13" s="13">
        <v>30132</v>
      </c>
      <c r="K13" s="11">
        <f t="shared" si="4"/>
        <v>545984</v>
      </c>
      <c r="L13" s="52"/>
      <c r="M13" s="53"/>
    </row>
    <row r="14" spans="1:12" ht="17.25" customHeight="1">
      <c r="A14" s="14" t="s">
        <v>21</v>
      </c>
      <c r="B14" s="13">
        <v>57410</v>
      </c>
      <c r="C14" s="13">
        <v>67221</v>
      </c>
      <c r="D14" s="13">
        <v>75613</v>
      </c>
      <c r="E14" s="13">
        <v>45374</v>
      </c>
      <c r="F14" s="13">
        <v>69528</v>
      </c>
      <c r="G14" s="13">
        <v>126718</v>
      </c>
      <c r="H14" s="13">
        <v>51543</v>
      </c>
      <c r="I14" s="13">
        <v>7311</v>
      </c>
      <c r="J14" s="13">
        <v>27146</v>
      </c>
      <c r="K14" s="11">
        <f t="shared" si="4"/>
        <v>527864</v>
      </c>
      <c r="L14" s="52"/>
    </row>
    <row r="15" spans="1:11" ht="17.25" customHeight="1">
      <c r="A15" s="14" t="s">
        <v>22</v>
      </c>
      <c r="B15" s="13">
        <v>4000</v>
      </c>
      <c r="C15" s="13">
        <v>5159</v>
      </c>
      <c r="D15" s="13">
        <v>5567</v>
      </c>
      <c r="E15" s="13">
        <v>3191</v>
      </c>
      <c r="F15" s="13">
        <v>4708</v>
      </c>
      <c r="G15" s="13">
        <v>6471</v>
      </c>
      <c r="H15" s="13">
        <v>3144</v>
      </c>
      <c r="I15" s="13">
        <v>642</v>
      </c>
      <c r="J15" s="13">
        <v>1911</v>
      </c>
      <c r="K15" s="11">
        <f t="shared" si="4"/>
        <v>34793</v>
      </c>
    </row>
    <row r="16" spans="1:11" ht="17.25" customHeight="1">
      <c r="A16" s="15" t="s">
        <v>111</v>
      </c>
      <c r="B16" s="13">
        <f>B17+B18+B19</f>
        <v>2298</v>
      </c>
      <c r="C16" s="13">
        <f aca="true" t="shared" si="5" ref="C16:J16">C17+C18+C19</f>
        <v>2937</v>
      </c>
      <c r="D16" s="13">
        <f t="shared" si="5"/>
        <v>2991</v>
      </c>
      <c r="E16" s="13">
        <f t="shared" si="5"/>
        <v>1839</v>
      </c>
      <c r="F16" s="13">
        <f t="shared" si="5"/>
        <v>2982</v>
      </c>
      <c r="G16" s="13">
        <f t="shared" si="5"/>
        <v>4937</v>
      </c>
      <c r="H16" s="13">
        <f t="shared" si="5"/>
        <v>1914</v>
      </c>
      <c r="I16" s="13">
        <f t="shared" si="5"/>
        <v>429</v>
      </c>
      <c r="J16" s="13">
        <f t="shared" si="5"/>
        <v>1042</v>
      </c>
      <c r="K16" s="11">
        <f t="shared" si="4"/>
        <v>21369</v>
      </c>
    </row>
    <row r="17" spans="1:11" ht="17.25" customHeight="1">
      <c r="A17" s="14" t="s">
        <v>112</v>
      </c>
      <c r="B17" s="13">
        <v>1973</v>
      </c>
      <c r="C17" s="13">
        <v>2583</v>
      </c>
      <c r="D17" s="13">
        <v>2633</v>
      </c>
      <c r="E17" s="13">
        <v>1605</v>
      </c>
      <c r="F17" s="13">
        <v>2670</v>
      </c>
      <c r="G17" s="13">
        <v>4198</v>
      </c>
      <c r="H17" s="13">
        <v>1707</v>
      </c>
      <c r="I17" s="13">
        <v>380</v>
      </c>
      <c r="J17" s="13">
        <v>925</v>
      </c>
      <c r="K17" s="11">
        <f t="shared" si="4"/>
        <v>18674</v>
      </c>
    </row>
    <row r="18" spans="1:11" ht="17.25" customHeight="1">
      <c r="A18" s="14" t="s">
        <v>113</v>
      </c>
      <c r="B18" s="13">
        <v>226</v>
      </c>
      <c r="C18" s="13">
        <v>285</v>
      </c>
      <c r="D18" s="13">
        <v>256</v>
      </c>
      <c r="E18" s="13">
        <v>174</v>
      </c>
      <c r="F18" s="13">
        <v>240</v>
      </c>
      <c r="G18" s="13">
        <v>612</v>
      </c>
      <c r="H18" s="13">
        <v>167</v>
      </c>
      <c r="I18" s="13">
        <v>34</v>
      </c>
      <c r="J18" s="13">
        <v>83</v>
      </c>
      <c r="K18" s="11">
        <f t="shared" si="4"/>
        <v>2077</v>
      </c>
    </row>
    <row r="19" spans="1:11" ht="17.25" customHeight="1">
      <c r="A19" s="14" t="s">
        <v>114</v>
      </c>
      <c r="B19" s="13">
        <v>99</v>
      </c>
      <c r="C19" s="13">
        <v>69</v>
      </c>
      <c r="D19" s="13">
        <v>102</v>
      </c>
      <c r="E19" s="13">
        <v>60</v>
      </c>
      <c r="F19" s="13">
        <v>72</v>
      </c>
      <c r="G19" s="13">
        <v>127</v>
      </c>
      <c r="H19" s="13">
        <v>40</v>
      </c>
      <c r="I19" s="13">
        <v>15</v>
      </c>
      <c r="J19" s="13">
        <v>34</v>
      </c>
      <c r="K19" s="11">
        <f t="shared" si="4"/>
        <v>618</v>
      </c>
    </row>
    <row r="20" spans="1:11" ht="17.25" customHeight="1">
      <c r="A20" s="16" t="s">
        <v>23</v>
      </c>
      <c r="B20" s="11">
        <f>+B21+B22+B23</f>
        <v>83724</v>
      </c>
      <c r="C20" s="11">
        <f aca="true" t="shared" si="6" ref="C20:J20">+C21+C22+C23</f>
        <v>92152</v>
      </c>
      <c r="D20" s="11">
        <f t="shared" si="6"/>
        <v>119993</v>
      </c>
      <c r="E20" s="11">
        <f t="shared" si="6"/>
        <v>65921</v>
      </c>
      <c r="F20" s="11">
        <f t="shared" si="6"/>
        <v>125363</v>
      </c>
      <c r="G20" s="11">
        <f t="shared" si="6"/>
        <v>225675</v>
      </c>
      <c r="H20" s="11">
        <f t="shared" si="6"/>
        <v>69602</v>
      </c>
      <c r="I20" s="11">
        <f t="shared" si="6"/>
        <v>15048</v>
      </c>
      <c r="J20" s="11">
        <f t="shared" si="6"/>
        <v>38562</v>
      </c>
      <c r="K20" s="11">
        <f t="shared" si="4"/>
        <v>836040</v>
      </c>
    </row>
    <row r="21" spans="1:12" ht="17.25" customHeight="1">
      <c r="A21" s="12" t="s">
        <v>24</v>
      </c>
      <c r="B21" s="13">
        <v>44455</v>
      </c>
      <c r="C21" s="13">
        <v>52692</v>
      </c>
      <c r="D21" s="13">
        <v>68374</v>
      </c>
      <c r="E21" s="13">
        <v>38267</v>
      </c>
      <c r="F21" s="13">
        <v>69777</v>
      </c>
      <c r="G21" s="13">
        <v>115137</v>
      </c>
      <c r="H21" s="13">
        <v>37802</v>
      </c>
      <c r="I21" s="13">
        <v>9293</v>
      </c>
      <c r="J21" s="13">
        <v>21644</v>
      </c>
      <c r="K21" s="11">
        <f t="shared" si="4"/>
        <v>457441</v>
      </c>
      <c r="L21" s="52"/>
    </row>
    <row r="22" spans="1:12" ht="17.25" customHeight="1">
      <c r="A22" s="12" t="s">
        <v>25</v>
      </c>
      <c r="B22" s="13">
        <v>36686</v>
      </c>
      <c r="C22" s="13">
        <v>36493</v>
      </c>
      <c r="D22" s="13">
        <v>47734</v>
      </c>
      <c r="E22" s="13">
        <v>25800</v>
      </c>
      <c r="F22" s="13">
        <v>52105</v>
      </c>
      <c r="G22" s="13">
        <v>105064</v>
      </c>
      <c r="H22" s="13">
        <v>29911</v>
      </c>
      <c r="I22" s="13">
        <v>5263</v>
      </c>
      <c r="J22" s="13">
        <v>15809</v>
      </c>
      <c r="K22" s="11">
        <f t="shared" si="4"/>
        <v>354865</v>
      </c>
      <c r="L22" s="52"/>
    </row>
    <row r="23" spans="1:11" ht="17.25" customHeight="1">
      <c r="A23" s="12" t="s">
        <v>26</v>
      </c>
      <c r="B23" s="13">
        <v>2583</v>
      </c>
      <c r="C23" s="13">
        <v>2967</v>
      </c>
      <c r="D23" s="13">
        <v>3885</v>
      </c>
      <c r="E23" s="13">
        <v>1854</v>
      </c>
      <c r="F23" s="13">
        <v>3481</v>
      </c>
      <c r="G23" s="13">
        <v>5474</v>
      </c>
      <c r="H23" s="13">
        <v>1889</v>
      </c>
      <c r="I23" s="13">
        <v>492</v>
      </c>
      <c r="J23" s="13">
        <v>1109</v>
      </c>
      <c r="K23" s="11">
        <f t="shared" si="4"/>
        <v>23734</v>
      </c>
    </row>
    <row r="24" spans="1:11" ht="17.25" customHeight="1">
      <c r="A24" s="16" t="s">
        <v>27</v>
      </c>
      <c r="B24" s="13">
        <v>28712</v>
      </c>
      <c r="C24" s="13">
        <v>39351</v>
      </c>
      <c r="D24" s="13">
        <v>55884</v>
      </c>
      <c r="E24" s="13">
        <v>28180</v>
      </c>
      <c r="F24" s="13">
        <v>37647</v>
      </c>
      <c r="G24" s="13">
        <v>43172</v>
      </c>
      <c r="H24" s="13">
        <v>19090</v>
      </c>
      <c r="I24" s="13">
        <v>8659</v>
      </c>
      <c r="J24" s="13">
        <v>22025</v>
      </c>
      <c r="K24" s="11">
        <f t="shared" si="4"/>
        <v>282720</v>
      </c>
    </row>
    <row r="25" spans="1:12" ht="17.25" customHeight="1">
      <c r="A25" s="12" t="s">
        <v>28</v>
      </c>
      <c r="B25" s="13">
        <v>18376</v>
      </c>
      <c r="C25" s="13">
        <v>25185</v>
      </c>
      <c r="D25" s="13">
        <v>35766</v>
      </c>
      <c r="E25" s="13">
        <v>18035</v>
      </c>
      <c r="F25" s="13">
        <v>24094</v>
      </c>
      <c r="G25" s="13">
        <v>27630</v>
      </c>
      <c r="H25" s="13">
        <v>12218</v>
      </c>
      <c r="I25" s="13">
        <v>5542</v>
      </c>
      <c r="J25" s="13">
        <v>14096</v>
      </c>
      <c r="K25" s="11">
        <f t="shared" si="4"/>
        <v>180942</v>
      </c>
      <c r="L25" s="52"/>
    </row>
    <row r="26" spans="1:12" ht="17.25" customHeight="1">
      <c r="A26" s="12" t="s">
        <v>29</v>
      </c>
      <c r="B26" s="13">
        <v>10336</v>
      </c>
      <c r="C26" s="13">
        <v>14166</v>
      </c>
      <c r="D26" s="13">
        <v>20118</v>
      </c>
      <c r="E26" s="13">
        <v>10145</v>
      </c>
      <c r="F26" s="13">
        <v>13553</v>
      </c>
      <c r="G26" s="13">
        <v>15542</v>
      </c>
      <c r="H26" s="13">
        <v>6872</v>
      </c>
      <c r="I26" s="13">
        <v>3117</v>
      </c>
      <c r="J26" s="13">
        <v>7929</v>
      </c>
      <c r="K26" s="11">
        <f t="shared" si="4"/>
        <v>101778</v>
      </c>
      <c r="L26" s="52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975</v>
      </c>
      <c r="I27" s="11">
        <v>0</v>
      </c>
      <c r="J27" s="11">
        <v>0</v>
      </c>
      <c r="K27" s="11">
        <f t="shared" si="4"/>
        <v>975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59">
        <f>SUM(B30:B33)</f>
        <v>2.41227622</v>
      </c>
      <c r="C29" s="59">
        <f aca="true" t="shared" si="7" ref="C29:J29">SUM(C30:C33)</f>
        <v>2.753106</v>
      </c>
      <c r="D29" s="59">
        <f t="shared" si="7"/>
        <v>3.0993492</v>
      </c>
      <c r="E29" s="59">
        <f t="shared" si="7"/>
        <v>2.63576102</v>
      </c>
      <c r="F29" s="59">
        <f t="shared" si="7"/>
        <v>2.55763776</v>
      </c>
      <c r="G29" s="59">
        <f t="shared" si="7"/>
        <v>2.19993084</v>
      </c>
      <c r="H29" s="59">
        <f t="shared" si="7"/>
        <v>2.5232045</v>
      </c>
      <c r="I29" s="59">
        <f t="shared" si="7"/>
        <v>4.478164479999999</v>
      </c>
      <c r="J29" s="59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6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0" t="s">
        <v>120</v>
      </c>
      <c r="B32" s="61">
        <v>-0.00142378</v>
      </c>
      <c r="C32" s="61">
        <v>0</v>
      </c>
      <c r="D32" s="61">
        <v>-0.0001508</v>
      </c>
      <c r="E32" s="61">
        <v>-0.00023898</v>
      </c>
      <c r="F32" s="61">
        <v>-0.00136224</v>
      </c>
      <c r="G32" s="61">
        <v>-0.00146916</v>
      </c>
      <c r="H32" s="61">
        <v>-0.0009955</v>
      </c>
      <c r="I32" s="61">
        <v>-0.00253552</v>
      </c>
      <c r="J32" s="32">
        <v>0</v>
      </c>
      <c r="K32" s="62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25324.78</v>
      </c>
      <c r="I35" s="19">
        <v>0</v>
      </c>
      <c r="J35" s="19">
        <v>0</v>
      </c>
      <c r="K35" s="23">
        <f>SUM(B35:J35)</f>
        <v>25324.78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1185.56</v>
      </c>
      <c r="C39" s="19">
        <f aca="true" t="shared" si="8" ref="C39:J39">+C43</f>
        <v>0</v>
      </c>
      <c r="D39" s="23">
        <f t="shared" si="8"/>
        <v>171.2</v>
      </c>
      <c r="E39" s="19">
        <f t="shared" si="8"/>
        <v>179.76</v>
      </c>
      <c r="F39" s="23">
        <f t="shared" si="8"/>
        <v>1506.56</v>
      </c>
      <c r="G39" s="23">
        <f t="shared" si="8"/>
        <v>2495.24</v>
      </c>
      <c r="H39" s="23">
        <f t="shared" si="8"/>
        <v>774.68</v>
      </c>
      <c r="I39" s="19">
        <f t="shared" si="8"/>
        <v>393.76</v>
      </c>
      <c r="J39" s="19">
        <f t="shared" si="8"/>
        <v>0</v>
      </c>
      <c r="K39" s="23">
        <f aca="true" t="shared" si="9" ref="K39:K44">SUM(B39:J39)</f>
        <v>6706.76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119</v>
      </c>
      <c r="B43" s="64">
        <f>ROUND(B44*B45,2)</f>
        <v>1185.56</v>
      </c>
      <c r="C43" s="62">
        <v>0</v>
      </c>
      <c r="D43" s="64">
        <f aca="true" t="shared" si="10" ref="D43:I43">ROUND(D44*D45,2)</f>
        <v>171.2</v>
      </c>
      <c r="E43" s="64">
        <f t="shared" si="10"/>
        <v>179.76</v>
      </c>
      <c r="F43" s="64">
        <f t="shared" si="10"/>
        <v>1506.56</v>
      </c>
      <c r="G43" s="64">
        <f t="shared" si="10"/>
        <v>2495.24</v>
      </c>
      <c r="H43" s="64">
        <f t="shared" si="10"/>
        <v>774.68</v>
      </c>
      <c r="I43" s="64">
        <f t="shared" si="10"/>
        <v>393.76</v>
      </c>
      <c r="J43" s="62">
        <v>0</v>
      </c>
      <c r="K43" s="64">
        <f t="shared" si="9"/>
        <v>6706.76</v>
      </c>
    </row>
    <row r="44" spans="1:11" ht="17.25" customHeight="1">
      <c r="A44" s="65" t="s">
        <v>43</v>
      </c>
      <c r="B44" s="66">
        <v>277</v>
      </c>
      <c r="C44" s="66">
        <v>0</v>
      </c>
      <c r="D44" s="66">
        <v>40</v>
      </c>
      <c r="E44" s="66">
        <v>42</v>
      </c>
      <c r="F44" s="66">
        <v>352</v>
      </c>
      <c r="G44" s="66">
        <v>583</v>
      </c>
      <c r="H44" s="66">
        <v>181</v>
      </c>
      <c r="I44" s="66">
        <v>92</v>
      </c>
      <c r="J44" s="66">
        <v>0</v>
      </c>
      <c r="K44" s="66">
        <f t="shared" si="9"/>
        <v>1567</v>
      </c>
    </row>
    <row r="45" spans="1:12" ht="17.25" customHeight="1">
      <c r="A45" s="65" t="s">
        <v>44</v>
      </c>
      <c r="B45" s="64">
        <v>4.28</v>
      </c>
      <c r="C45" s="62">
        <v>0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0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648473.05</v>
      </c>
      <c r="C47" s="22">
        <f aca="true" t="shared" si="11" ref="C47:H47">+C48+C56</f>
        <v>896361.55</v>
      </c>
      <c r="D47" s="22">
        <f t="shared" si="11"/>
        <v>1219788.4399999997</v>
      </c>
      <c r="E47" s="22">
        <f t="shared" si="11"/>
        <v>600930.08</v>
      </c>
      <c r="F47" s="22">
        <f t="shared" si="11"/>
        <v>912899.2000000001</v>
      </c>
      <c r="G47" s="22">
        <f t="shared" si="11"/>
        <v>1271814.4300000002</v>
      </c>
      <c r="H47" s="22">
        <f t="shared" si="11"/>
        <v>603259.31</v>
      </c>
      <c r="I47" s="22">
        <f>+I48+I56</f>
        <v>213961.9</v>
      </c>
      <c r="J47" s="22">
        <f>+J48+J56</f>
        <v>370364.67000000004</v>
      </c>
      <c r="K47" s="22">
        <f>SUM(B47:J47)</f>
        <v>6737852.630000001</v>
      </c>
    </row>
    <row r="48" spans="1:11" ht="17.25" customHeight="1">
      <c r="A48" s="16" t="s">
        <v>46</v>
      </c>
      <c r="B48" s="23">
        <f>SUM(B49:B55)</f>
        <v>631245.5700000001</v>
      </c>
      <c r="C48" s="23">
        <f aca="true" t="shared" si="12" ref="C48:H48">SUM(C49:C55)</f>
        <v>874190.99</v>
      </c>
      <c r="D48" s="23">
        <f t="shared" si="12"/>
        <v>1194353.5499999998</v>
      </c>
      <c r="E48" s="23">
        <f t="shared" si="12"/>
        <v>579889.0399999999</v>
      </c>
      <c r="F48" s="23">
        <f t="shared" si="12"/>
        <v>891262.7000000001</v>
      </c>
      <c r="G48" s="23">
        <f t="shared" si="12"/>
        <v>1243900.81</v>
      </c>
      <c r="H48" s="23">
        <f t="shared" si="12"/>
        <v>584986.7400000001</v>
      </c>
      <c r="I48" s="23">
        <f>SUM(I49:I55)</f>
        <v>213961.9</v>
      </c>
      <c r="J48" s="23">
        <f>SUM(J49:J55)</f>
        <v>357164.09</v>
      </c>
      <c r="K48" s="23">
        <f aca="true" t="shared" si="13" ref="K48:K56">SUM(B48:J48)</f>
        <v>6570955.390000001</v>
      </c>
    </row>
    <row r="49" spans="1:11" ht="17.25" customHeight="1">
      <c r="A49" s="35" t="s">
        <v>47</v>
      </c>
      <c r="B49" s="23">
        <f aca="true" t="shared" si="14" ref="B49:H49">ROUND(B30*B7,2)</f>
        <v>630431.89</v>
      </c>
      <c r="C49" s="23">
        <f t="shared" si="14"/>
        <v>872252.16</v>
      </c>
      <c r="D49" s="23">
        <f t="shared" si="14"/>
        <v>1194240.45</v>
      </c>
      <c r="E49" s="23">
        <f t="shared" si="14"/>
        <v>579761.84</v>
      </c>
      <c r="F49" s="23">
        <f t="shared" si="14"/>
        <v>890230.04</v>
      </c>
      <c r="G49" s="23">
        <f t="shared" si="14"/>
        <v>1242234.61</v>
      </c>
      <c r="H49" s="23">
        <f t="shared" si="14"/>
        <v>559107.78</v>
      </c>
      <c r="I49" s="23">
        <f>ROUND(I30*I7,2)</f>
        <v>213689.06</v>
      </c>
      <c r="J49" s="23">
        <f>ROUND(J30*J7,2)</f>
        <v>357164.09</v>
      </c>
      <c r="K49" s="23">
        <f t="shared" si="13"/>
        <v>6539111.92</v>
      </c>
    </row>
    <row r="50" spans="1:11" ht="17.25" customHeight="1">
      <c r="A50" s="35" t="s">
        <v>48</v>
      </c>
      <c r="B50" s="19">
        <v>0</v>
      </c>
      <c r="C50" s="23">
        <f>ROUND(C31*C7,2)</f>
        <v>1938.83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1938.83</v>
      </c>
    </row>
    <row r="51" spans="1:11" ht="17.25" customHeight="1">
      <c r="A51" s="67" t="s">
        <v>121</v>
      </c>
      <c r="B51" s="68">
        <f>ROUND(B32*B7,2)</f>
        <v>-371.88</v>
      </c>
      <c r="C51" s="62">
        <v>0</v>
      </c>
      <c r="D51" s="68">
        <f aca="true" t="shared" si="15" ref="D51:I51">ROUND(D32*D7,2)</f>
        <v>-58.1</v>
      </c>
      <c r="E51" s="68">
        <f t="shared" si="15"/>
        <v>-52.56</v>
      </c>
      <c r="F51" s="68">
        <f t="shared" si="15"/>
        <v>-473.9</v>
      </c>
      <c r="G51" s="68">
        <f t="shared" si="15"/>
        <v>-829.04</v>
      </c>
      <c r="H51" s="68">
        <f t="shared" si="15"/>
        <v>-220.5</v>
      </c>
      <c r="I51" s="68">
        <f t="shared" si="15"/>
        <v>-120.92</v>
      </c>
      <c r="J51" s="62">
        <v>0</v>
      </c>
      <c r="K51" s="68">
        <f>SUM(B51:J51)</f>
        <v>-2126.9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25324.78</v>
      </c>
      <c r="I53" s="32">
        <f>+I35</f>
        <v>0</v>
      </c>
      <c r="J53" s="32">
        <f>+J35</f>
        <v>0</v>
      </c>
      <c r="K53" s="23">
        <f t="shared" si="13"/>
        <v>25324.78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1185.56</v>
      </c>
      <c r="C55" s="19">
        <v>0</v>
      </c>
      <c r="D55" s="37">
        <v>171.2</v>
      </c>
      <c r="E55" s="19">
        <v>179.76</v>
      </c>
      <c r="F55" s="37">
        <v>1506.56</v>
      </c>
      <c r="G55" s="37">
        <v>2495.24</v>
      </c>
      <c r="H55" s="37">
        <v>774.68</v>
      </c>
      <c r="I55" s="37">
        <v>393.76</v>
      </c>
      <c r="J55" s="19">
        <v>0</v>
      </c>
      <c r="K55" s="23">
        <f t="shared" si="13"/>
        <v>6706.76</v>
      </c>
    </row>
    <row r="56" spans="1:11" ht="17.25" customHeight="1">
      <c r="A56" s="16" t="s">
        <v>53</v>
      </c>
      <c r="B56" s="37">
        <v>17227.48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166897.24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-196482.46</v>
      </c>
      <c r="C60" s="36">
        <f t="shared" si="16"/>
        <v>-141873.84</v>
      </c>
      <c r="D60" s="36">
        <f t="shared" si="16"/>
        <v>-1314562.62</v>
      </c>
      <c r="E60" s="36">
        <f t="shared" si="16"/>
        <v>-222118.34000000003</v>
      </c>
      <c r="F60" s="36">
        <f t="shared" si="16"/>
        <v>-219917.63</v>
      </c>
      <c r="G60" s="36">
        <f t="shared" si="16"/>
        <v>-239771.87000000002</v>
      </c>
      <c r="H60" s="36">
        <f t="shared" si="16"/>
        <v>-105331.06</v>
      </c>
      <c r="I60" s="36">
        <f t="shared" si="16"/>
        <v>-56662.3</v>
      </c>
      <c r="J60" s="36">
        <f t="shared" si="16"/>
        <v>-57582.729999999996</v>
      </c>
      <c r="K60" s="36">
        <f>SUM(B60:J60)</f>
        <v>-2554302.85</v>
      </c>
    </row>
    <row r="61" spans="1:11" ht="18.75" customHeight="1">
      <c r="A61" s="16" t="s">
        <v>79</v>
      </c>
      <c r="B61" s="36">
        <f aca="true" t="shared" si="17" ref="B61:J61">B62+B63+B64+B65+B66+B67</f>
        <v>-181293.4</v>
      </c>
      <c r="C61" s="36">
        <f t="shared" si="17"/>
        <v>-120274.89</v>
      </c>
      <c r="D61" s="36">
        <f t="shared" si="17"/>
        <v>-151808.57</v>
      </c>
      <c r="E61" s="36">
        <f t="shared" si="17"/>
        <v>-179970.57</v>
      </c>
      <c r="F61" s="36">
        <f t="shared" si="17"/>
        <v>-191592</v>
      </c>
      <c r="G61" s="36">
        <f t="shared" si="17"/>
        <v>-195509.21000000002</v>
      </c>
      <c r="H61" s="36">
        <f t="shared" si="17"/>
        <v>-84008.9</v>
      </c>
      <c r="I61" s="36">
        <f t="shared" si="17"/>
        <v>-17088</v>
      </c>
      <c r="J61" s="36">
        <f t="shared" si="17"/>
        <v>-40863</v>
      </c>
      <c r="K61" s="36">
        <f aca="true" t="shared" si="18" ref="K61:K94">SUM(B61:J61)</f>
        <v>-1162408.5399999998</v>
      </c>
    </row>
    <row r="62" spans="1:11" ht="18.75" customHeight="1">
      <c r="A62" s="12" t="s">
        <v>80</v>
      </c>
      <c r="B62" s="36">
        <f>-ROUND(B9*$D$3,2)</f>
        <v>-89232</v>
      </c>
      <c r="C62" s="36">
        <f aca="true" t="shared" si="19" ref="C62:J62">-ROUND(C9*$D$3,2)</f>
        <v>-113508</v>
      </c>
      <c r="D62" s="36">
        <f t="shared" si="19"/>
        <v>-124227</v>
      </c>
      <c r="E62" s="36">
        <f t="shared" si="19"/>
        <v>-72387</v>
      </c>
      <c r="F62" s="36">
        <f t="shared" si="19"/>
        <v>-96339</v>
      </c>
      <c r="G62" s="36">
        <f t="shared" si="19"/>
        <v>-112422</v>
      </c>
      <c r="H62" s="36">
        <f t="shared" si="19"/>
        <v>-83988</v>
      </c>
      <c r="I62" s="36">
        <f t="shared" si="19"/>
        <v>-17088</v>
      </c>
      <c r="J62" s="36">
        <f t="shared" si="19"/>
        <v>-40863</v>
      </c>
      <c r="K62" s="36">
        <f t="shared" si="18"/>
        <v>-750054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116</v>
      </c>
      <c r="B64" s="36">
        <v>-826</v>
      </c>
      <c r="C64" s="36">
        <v>-315</v>
      </c>
      <c r="D64" s="36">
        <v>-318.5</v>
      </c>
      <c r="E64" s="36">
        <v>-1176</v>
      </c>
      <c r="F64" s="36">
        <v>-563.5</v>
      </c>
      <c r="G64" s="36">
        <v>-539</v>
      </c>
      <c r="H64" s="19">
        <v>0</v>
      </c>
      <c r="I64" s="19">
        <v>0</v>
      </c>
      <c r="J64" s="19">
        <v>0</v>
      </c>
      <c r="K64" s="36">
        <f t="shared" si="18"/>
        <v>-3738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57</v>
      </c>
      <c r="B66" s="47">
        <v>-91235.4</v>
      </c>
      <c r="C66" s="47">
        <v>-6451.89</v>
      </c>
      <c r="D66" s="47">
        <v>-27263.07</v>
      </c>
      <c r="E66" s="47">
        <v>-106407.57</v>
      </c>
      <c r="F66" s="47">
        <v>-94689.5</v>
      </c>
      <c r="G66" s="47">
        <v>-82548.21</v>
      </c>
      <c r="H66" s="47">
        <v>-20.9</v>
      </c>
      <c r="I66" s="19">
        <v>0</v>
      </c>
      <c r="J66" s="19">
        <v>0</v>
      </c>
      <c r="K66" s="36">
        <f t="shared" si="18"/>
        <v>-408616.54000000004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0</v>
      </c>
    </row>
    <row r="68" spans="1:11" ht="18.75" customHeight="1">
      <c r="A68" s="12" t="s">
        <v>84</v>
      </c>
      <c r="B68" s="36">
        <f aca="true" t="shared" si="20" ref="B68:J68">SUM(B69:B92)</f>
        <v>-15189.06</v>
      </c>
      <c r="C68" s="36">
        <f t="shared" si="20"/>
        <v>-21598.95</v>
      </c>
      <c r="D68" s="36">
        <f t="shared" si="20"/>
        <v>-42754.05</v>
      </c>
      <c r="E68" s="36">
        <f t="shared" si="20"/>
        <v>-42147.770000000004</v>
      </c>
      <c r="F68" s="36">
        <f t="shared" si="20"/>
        <v>-28325.63</v>
      </c>
      <c r="G68" s="36">
        <f t="shared" si="20"/>
        <v>-44262.659999999996</v>
      </c>
      <c r="H68" s="36">
        <f t="shared" si="20"/>
        <v>-17702.47</v>
      </c>
      <c r="I68" s="36">
        <f t="shared" si="20"/>
        <v>-39574.3</v>
      </c>
      <c r="J68" s="36">
        <f t="shared" si="20"/>
        <v>-16719.73</v>
      </c>
      <c r="K68" s="36">
        <f t="shared" si="18"/>
        <v>-268274.62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7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8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36">
        <v>-1080</v>
      </c>
      <c r="C75" s="36">
        <v>-954</v>
      </c>
      <c r="D75" s="36">
        <v>-22306.02</v>
      </c>
      <c r="E75" s="36">
        <v>-23582.05</v>
      </c>
      <c r="F75" s="36">
        <v>-9286</v>
      </c>
      <c r="G75" s="36">
        <v>-15811.24</v>
      </c>
      <c r="H75" s="36">
        <v>-3780</v>
      </c>
      <c r="I75" s="19">
        <v>0</v>
      </c>
      <c r="J75" s="19">
        <v>0</v>
      </c>
      <c r="K75" s="48">
        <f t="shared" si="18"/>
        <v>-76799.31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5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8">
        <v>-4987.72</v>
      </c>
      <c r="F92" s="19">
        <v>0</v>
      </c>
      <c r="G92" s="19">
        <v>0</v>
      </c>
      <c r="H92" s="19">
        <v>0</v>
      </c>
      <c r="I92" s="48">
        <v>-2695.92</v>
      </c>
      <c r="J92" s="48">
        <v>-6629.53</v>
      </c>
      <c r="K92" s="48">
        <f t="shared" si="18"/>
        <v>-14313.17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123</v>
      </c>
      <c r="B94" s="19">
        <v>0</v>
      </c>
      <c r="C94" s="19">
        <v>0</v>
      </c>
      <c r="D94" s="48">
        <v>-1120000</v>
      </c>
      <c r="E94" s="19">
        <v>0</v>
      </c>
      <c r="F94" s="19">
        <v>0</v>
      </c>
      <c r="G94" s="19">
        <v>0</v>
      </c>
      <c r="H94" s="48">
        <v>-3619.69</v>
      </c>
      <c r="I94" s="19">
        <v>0</v>
      </c>
      <c r="J94" s="19">
        <v>0</v>
      </c>
      <c r="K94" s="48">
        <f t="shared" si="18"/>
        <v>-1123619.69</v>
      </c>
      <c r="L94" s="55"/>
    </row>
    <row r="95" spans="1:12" ht="18.75" customHeight="1">
      <c r="A95" s="16" t="s">
        <v>118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4"/>
    </row>
    <row r="97" spans="1:12" ht="18.75" customHeight="1">
      <c r="A97" s="16" t="s">
        <v>88</v>
      </c>
      <c r="B97" s="24">
        <f>+B98+B101</f>
        <v>451990.59</v>
      </c>
      <c r="C97" s="24">
        <f>+C98+C101</f>
        <v>754487.7100000001</v>
      </c>
      <c r="D97" s="24">
        <f>+D98+D101</f>
        <v>25416.89</v>
      </c>
      <c r="E97" s="24">
        <f>+E98+E101</f>
        <v>378811.7399999999</v>
      </c>
      <c r="F97" s="24">
        <f>+F98+F101</f>
        <v>692981.5700000001</v>
      </c>
      <c r="G97" s="24">
        <f>+G98+G101</f>
        <v>1032042.56</v>
      </c>
      <c r="H97" s="24">
        <f>+H98+H101</f>
        <v>497928.2500000001</v>
      </c>
      <c r="I97" s="24">
        <f>+I98+I101</f>
        <v>157299.59999999998</v>
      </c>
      <c r="J97" s="24">
        <f>+J98+J101</f>
        <v>312781.94000000006</v>
      </c>
      <c r="K97" s="48">
        <f>SUM(B97:J97)</f>
        <v>4303740.850000001</v>
      </c>
      <c r="L97" s="54"/>
    </row>
    <row r="98" spans="1:12" ht="18.75" customHeight="1">
      <c r="A98" s="16" t="s">
        <v>87</v>
      </c>
      <c r="B98" s="24">
        <f aca="true" t="shared" si="21" ref="B98:J98">+B48+B61+B68+B94</f>
        <v>434763.11000000004</v>
      </c>
      <c r="C98" s="24">
        <f t="shared" si="21"/>
        <v>732317.15</v>
      </c>
      <c r="D98" s="20">
        <f>IF(+D48+D61+D68+D94&lt;0,0,D48+D61+D68+D94)</f>
        <v>0</v>
      </c>
      <c r="E98" s="24">
        <f t="shared" si="21"/>
        <v>357770.6999999999</v>
      </c>
      <c r="F98" s="24">
        <f t="shared" si="21"/>
        <v>671345.0700000001</v>
      </c>
      <c r="G98" s="24">
        <f t="shared" si="21"/>
        <v>1004128.9400000001</v>
      </c>
      <c r="H98" s="24">
        <f t="shared" si="21"/>
        <v>479655.6800000001</v>
      </c>
      <c r="I98" s="24">
        <f t="shared" si="21"/>
        <v>157299.59999999998</v>
      </c>
      <c r="J98" s="24">
        <f t="shared" si="21"/>
        <v>299581.36000000004</v>
      </c>
      <c r="K98" s="48">
        <f>SUM(B98:J98)</f>
        <v>4136861.6100000003</v>
      </c>
      <c r="L98" s="54"/>
    </row>
    <row r="99" spans="1:12" ht="18.75" customHeight="1">
      <c r="A99" s="16" t="s">
        <v>127</v>
      </c>
      <c r="B99" s="24"/>
      <c r="C99" s="24"/>
      <c r="D99" s="48"/>
      <c r="E99" s="24"/>
      <c r="F99" s="24"/>
      <c r="G99" s="24"/>
      <c r="H99" s="24"/>
      <c r="I99" s="24"/>
      <c r="J99" s="24"/>
      <c r="K99" s="48"/>
      <c r="L99" s="54"/>
    </row>
    <row r="100" spans="1:12" ht="18.75" customHeight="1">
      <c r="A100" s="16" t="s">
        <v>128</v>
      </c>
      <c r="B100" s="24"/>
      <c r="C100" s="24"/>
      <c r="D100" s="48">
        <v>-120191.08</v>
      </c>
      <c r="E100" s="24"/>
      <c r="F100" s="24"/>
      <c r="G100" s="24"/>
      <c r="H100" s="24"/>
      <c r="I100" s="24"/>
      <c r="J100" s="24"/>
      <c r="K100" s="48">
        <f>SUM(B100:J100)</f>
        <v>-120191.08</v>
      </c>
      <c r="L100" s="54"/>
    </row>
    <row r="101" spans="1:11" ht="18" customHeight="1">
      <c r="A101" s="16" t="s">
        <v>117</v>
      </c>
      <c r="B101" s="24">
        <f>IF(+B56+B95&lt;0,0,(B56+B95))</f>
        <v>17227.48</v>
      </c>
      <c r="C101" s="24">
        <f>IF(+C56+C95&lt;0,0,(C56+C95))</f>
        <v>22170.56</v>
      </c>
      <c r="D101" s="24">
        <f>IF(+D56+D95&lt;0,0,(D56+D95+D70))</f>
        <v>25416.89</v>
      </c>
      <c r="E101" s="24">
        <f>IF(+E56+E95&lt;0,0,(E56+E95))</f>
        <v>21041.04</v>
      </c>
      <c r="F101" s="24">
        <f>IF(+F56+F95&lt;0,0,(F56+F95))</f>
        <v>21636.5</v>
      </c>
      <c r="G101" s="24">
        <f>IF(+G56+G95&lt;0,0,(G56+G95))</f>
        <v>27913.62</v>
      </c>
      <c r="H101" s="24">
        <f>IF(+H56+H95&lt;0,0,(H56+H95))</f>
        <v>18272.57</v>
      </c>
      <c r="I101" s="19">
        <v>0</v>
      </c>
      <c r="J101" s="24">
        <f>IF(+J56+J95&lt;0,0,(J56+J95))</f>
        <v>13200.58</v>
      </c>
      <c r="K101" s="48">
        <f>SUM(B101:J101)</f>
        <v>166879.24</v>
      </c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79"/>
      <c r="F103" s="38"/>
      <c r="G103" s="38"/>
      <c r="H103" s="38"/>
      <c r="I103" s="38"/>
      <c r="J103" s="38"/>
      <c r="K103" s="78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SUM(K106:K123)</f>
        <v>4303740.859999999</v>
      </c>
      <c r="L105" s="54"/>
    </row>
    <row r="106" spans="1:11" ht="18.75" customHeight="1">
      <c r="A106" s="26" t="s">
        <v>75</v>
      </c>
      <c r="B106" s="27">
        <v>57981.78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57981.78</v>
      </c>
    </row>
    <row r="107" spans="1:11" ht="18.75" customHeight="1">
      <c r="A107" s="26" t="s">
        <v>76</v>
      </c>
      <c r="B107" s="27">
        <v>394008.81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2" ref="K107:K123">SUM(B107:J107)</f>
        <v>394008.81</v>
      </c>
    </row>
    <row r="108" spans="1:11" ht="18.75" customHeight="1">
      <c r="A108" s="26" t="s">
        <v>77</v>
      </c>
      <c r="B108" s="40">
        <v>0</v>
      </c>
      <c r="C108" s="27">
        <f>+C97</f>
        <v>754487.7100000001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2"/>
        <v>754487.7100000001</v>
      </c>
    </row>
    <row r="109" spans="1:11" ht="18.75" customHeight="1">
      <c r="A109" s="26" t="s">
        <v>78</v>
      </c>
      <c r="B109" s="40">
        <v>0</v>
      </c>
      <c r="C109" s="40">
        <v>0</v>
      </c>
      <c r="D109" s="27">
        <f>+D97</f>
        <v>25416.89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2"/>
        <v>25416.89</v>
      </c>
    </row>
    <row r="110" spans="1:11" ht="18.75" customHeight="1">
      <c r="A110" s="26" t="s">
        <v>94</v>
      </c>
      <c r="B110" s="40">
        <v>0</v>
      </c>
      <c r="C110" s="40">
        <v>0</v>
      </c>
      <c r="D110" s="40">
        <v>0</v>
      </c>
      <c r="E110" s="27">
        <f>+E97</f>
        <v>378811.7399999999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2"/>
        <v>378811.7399999999</v>
      </c>
    </row>
    <row r="111" spans="1:11" ht="18.75" customHeight="1">
      <c r="A111" s="26"/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/>
    </row>
    <row r="112" spans="1:11" ht="18.75" customHeight="1">
      <c r="A112" s="26" t="s">
        <v>95</v>
      </c>
      <c r="B112" s="40">
        <v>0</v>
      </c>
      <c r="C112" s="40">
        <v>0</v>
      </c>
      <c r="D112" s="40">
        <v>0</v>
      </c>
      <c r="E112" s="40">
        <v>0</v>
      </c>
      <c r="F112" s="27">
        <v>136849.26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2"/>
        <v>136849.26</v>
      </c>
    </row>
    <row r="113" spans="1:11" ht="18.75" customHeight="1">
      <c r="A113" s="26" t="s">
        <v>96</v>
      </c>
      <c r="B113" s="40">
        <v>0</v>
      </c>
      <c r="C113" s="40">
        <v>0</v>
      </c>
      <c r="D113" s="40">
        <v>0</v>
      </c>
      <c r="E113" s="40">
        <v>0</v>
      </c>
      <c r="F113" s="27">
        <v>253370.64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2"/>
        <v>253370.64</v>
      </c>
    </row>
    <row r="114" spans="1:11" ht="18.75" customHeight="1">
      <c r="A114" s="26" t="s">
        <v>97</v>
      </c>
      <c r="B114" s="40">
        <v>0</v>
      </c>
      <c r="C114" s="40">
        <v>0</v>
      </c>
      <c r="D114" s="40">
        <v>0</v>
      </c>
      <c r="E114" s="40">
        <v>0</v>
      </c>
      <c r="F114" s="27">
        <v>302761.67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2"/>
        <v>302761.67</v>
      </c>
    </row>
    <row r="115" spans="1:11" ht="18.75" customHeight="1">
      <c r="A115" s="26" t="s">
        <v>98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270512.02</v>
      </c>
      <c r="H115" s="40">
        <v>0</v>
      </c>
      <c r="I115" s="40">
        <v>0</v>
      </c>
      <c r="J115" s="40">
        <v>0</v>
      </c>
      <c r="K115" s="41">
        <f t="shared" si="22"/>
        <v>270512.02</v>
      </c>
    </row>
    <row r="116" spans="1:11" ht="18.75" customHeight="1">
      <c r="A116" s="26" t="s">
        <v>99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28691.52</v>
      </c>
      <c r="H116" s="40">
        <v>0</v>
      </c>
      <c r="I116" s="40">
        <v>0</v>
      </c>
      <c r="J116" s="40">
        <v>0</v>
      </c>
      <c r="K116" s="41">
        <f t="shared" si="22"/>
        <v>28691.52</v>
      </c>
    </row>
    <row r="117" spans="1:11" ht="18.75" customHeight="1">
      <c r="A117" s="26" t="s">
        <v>100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173830.17</v>
      </c>
      <c r="H117" s="40">
        <v>0</v>
      </c>
      <c r="I117" s="40">
        <v>0</v>
      </c>
      <c r="J117" s="40">
        <v>0</v>
      </c>
      <c r="K117" s="41">
        <f t="shared" si="22"/>
        <v>173830.17</v>
      </c>
    </row>
    <row r="118" spans="1:11" ht="18.75" customHeight="1">
      <c r="A118" s="26" t="s">
        <v>101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140882.07</v>
      </c>
      <c r="H118" s="40">
        <v>0</v>
      </c>
      <c r="I118" s="40">
        <v>0</v>
      </c>
      <c r="J118" s="40">
        <v>0</v>
      </c>
      <c r="K118" s="41">
        <f t="shared" si="22"/>
        <v>140882.07</v>
      </c>
    </row>
    <row r="119" spans="1:11" ht="18.75" customHeight="1">
      <c r="A119" s="26" t="s">
        <v>102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418126.79</v>
      </c>
      <c r="H119" s="40">
        <v>0</v>
      </c>
      <c r="I119" s="40">
        <v>0</v>
      </c>
      <c r="J119" s="40">
        <v>0</v>
      </c>
      <c r="K119" s="41">
        <f t="shared" si="22"/>
        <v>418126.79</v>
      </c>
    </row>
    <row r="120" spans="1:11" ht="18.75" customHeight="1">
      <c r="A120" s="26" t="s">
        <v>103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174421.53</v>
      </c>
      <c r="I120" s="40">
        <v>0</v>
      </c>
      <c r="J120" s="40">
        <v>0</v>
      </c>
      <c r="K120" s="41">
        <f t="shared" si="22"/>
        <v>174421.53</v>
      </c>
    </row>
    <row r="121" spans="1:11" ht="18.75" customHeight="1">
      <c r="A121" s="26" t="s">
        <v>104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27">
        <v>323506.72</v>
      </c>
      <c r="I121" s="40">
        <v>0</v>
      </c>
      <c r="J121" s="40">
        <v>0</v>
      </c>
      <c r="K121" s="41">
        <f t="shared" si="22"/>
        <v>323506.72</v>
      </c>
    </row>
    <row r="122" spans="1:11" ht="18.75" customHeight="1">
      <c r="A122" s="26" t="s">
        <v>105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27">
        <v>157299.6</v>
      </c>
      <c r="J122" s="40">
        <v>0</v>
      </c>
      <c r="K122" s="41">
        <f t="shared" si="22"/>
        <v>157299.6</v>
      </c>
    </row>
    <row r="123" spans="1:11" ht="18.75" customHeight="1">
      <c r="A123" s="28" t="s">
        <v>106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3">
        <v>312781.94</v>
      </c>
      <c r="K123" s="44">
        <f t="shared" si="22"/>
        <v>312781.94</v>
      </c>
    </row>
    <row r="124" spans="1:11" ht="18.75" customHeight="1">
      <c r="A124" s="39" t="s">
        <v>124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f>J97-J123</f>
        <v>0</v>
      </c>
      <c r="K124" s="51"/>
    </row>
    <row r="125" ht="18.75" customHeight="1">
      <c r="A125" s="39" t="s">
        <v>126</v>
      </c>
    </row>
    <row r="126" ht="18.75" customHeight="1">
      <c r="A126" s="39" t="s">
        <v>125</v>
      </c>
    </row>
    <row r="127" ht="18.75" customHeight="1">
      <c r="A127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2015-01-08T20:10:02Z</dcterms:modified>
  <cp:category/>
  <cp:version/>
  <cp:contentType/>
  <cp:contentStatus/>
</cp:coreProperties>
</file>