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09" yWindow="149" windowWidth="19481" windowHeight="8572"/>
  </bookViews>
  <sheets>
    <sheet name="Gestão" sheetId="1" r:id="rId1"/>
  </sheets>
  <externalReferences>
    <externalReference r:id="rId2"/>
  </externalReferences>
  <definedNames>
    <definedName name="_xlnm._FilterDatabase" localSheetId="0" hidden="1">Gestão!$A$1:$A$112</definedName>
    <definedName name="acuges" localSheetId="0">Gestão!#REF!</definedName>
    <definedName name="acusis">#REF!</definedName>
    <definedName name="_xlnm.Print_Area" localSheetId="0">Gestão!$D$1:$AA$76</definedName>
    <definedName name="DDDDDDDDDD">#REF!</definedName>
    <definedName name="GES">Gestão!$Y$1:$Y$75</definedName>
    <definedName name="impgesset">#REF!</definedName>
    <definedName name="impsisset">#REF!</definedName>
    <definedName name="SIS">[1]Sistema!#REF!</definedName>
    <definedName name="SSSSSSSSSS">#REF!</definedName>
    <definedName name="SSSSSSSSSSSSSSSS">#REF!</definedName>
    <definedName name="subges">#REF!</definedName>
    <definedName name="subsis">#REF!</definedName>
    <definedName name="_xlnm.Print_Titles" localSheetId="0">Gestão!$C:$C,Gestão!$1:$3</definedName>
  </definedNames>
  <calcPr calcId="125725"/>
</workbook>
</file>

<file path=xl/calcChain.xml><?xml version="1.0" encoding="utf-8"?>
<calcChain xmlns="http://schemas.openxmlformats.org/spreadsheetml/2006/main">
  <c r="AB6" i="1"/>
  <c r="I60"/>
  <c r="M60"/>
  <c r="Q60"/>
  <c r="U60"/>
  <c r="Y60"/>
  <c r="C61"/>
  <c r="H61"/>
  <c r="L61"/>
  <c r="P61"/>
  <c r="T61"/>
  <c r="X61"/>
  <c r="D62"/>
  <c r="Y3"/>
  <c r="E4"/>
  <c r="Y4"/>
  <c r="AA4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Z7"/>
  <c r="E8"/>
  <c r="F8"/>
  <c r="G8"/>
  <c r="H8"/>
  <c r="I8"/>
  <c r="J8"/>
  <c r="K8"/>
  <c r="L8"/>
  <c r="M8"/>
  <c r="N8"/>
  <c r="O8"/>
  <c r="P8"/>
  <c r="R8"/>
  <c r="S8"/>
  <c r="T8"/>
  <c r="U8"/>
  <c r="V8"/>
  <c r="W8"/>
  <c r="X8"/>
  <c r="Z8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Z9"/>
  <c r="E11"/>
  <c r="I11"/>
  <c r="K11"/>
  <c r="M11"/>
  <c r="Q11"/>
  <c r="U11"/>
  <c r="Z11"/>
  <c r="Y13"/>
  <c r="AA13" s="1"/>
  <c r="AB13" s="1"/>
  <c r="Y14"/>
  <c r="AA14" s="1"/>
  <c r="E15"/>
  <c r="I15"/>
  <c r="K15"/>
  <c r="U15"/>
  <c r="Z15"/>
  <c r="Y16"/>
  <c r="AA16"/>
  <c r="E17"/>
  <c r="F17"/>
  <c r="F15" s="1"/>
  <c r="G17"/>
  <c r="H17"/>
  <c r="H15" s="1"/>
  <c r="I17"/>
  <c r="J17"/>
  <c r="J15" s="1"/>
  <c r="L17"/>
  <c r="L15" s="1"/>
  <c r="M17"/>
  <c r="M15" s="1"/>
  <c r="P17"/>
  <c r="Q17"/>
  <c r="R17"/>
  <c r="R15" s="1"/>
  <c r="S17"/>
  <c r="S15" s="1"/>
  <c r="T17"/>
  <c r="V17"/>
  <c r="V15" s="1"/>
  <c r="W17"/>
  <c r="X17"/>
  <c r="X15" s="1"/>
  <c r="S18"/>
  <c r="Y18" s="1"/>
  <c r="AA18" s="1"/>
  <c r="X18"/>
  <c r="Y19"/>
  <c r="AA19"/>
  <c r="Q20"/>
  <c r="AA20"/>
  <c r="Y21"/>
  <c r="AA21"/>
  <c r="Y22"/>
  <c r="AA22"/>
  <c r="K23"/>
  <c r="Y23" s="1"/>
  <c r="AA23" s="1"/>
  <c r="L23"/>
  <c r="N23"/>
  <c r="N15" s="1"/>
  <c r="O23"/>
  <c r="O15" s="1"/>
  <c r="P23"/>
  <c r="P15" s="1"/>
  <c r="Q23"/>
  <c r="Q15" s="1"/>
  <c r="T23"/>
  <c r="U23"/>
  <c r="V23"/>
  <c r="W23"/>
  <c r="W15" s="1"/>
  <c r="Y24"/>
  <c r="AA24"/>
  <c r="Y25"/>
  <c r="AA25"/>
  <c r="Q26"/>
  <c r="Y26" s="1"/>
  <c r="AA26" s="1"/>
  <c r="V26"/>
  <c r="J27"/>
  <c r="P27"/>
  <c r="S27"/>
  <c r="T27"/>
  <c r="T15" s="1"/>
  <c r="V27"/>
  <c r="Y27"/>
  <c r="AA27" s="1"/>
  <c r="Y28"/>
  <c r="AA28" s="1"/>
  <c r="Y29"/>
  <c r="AA29" s="1"/>
  <c r="Y30"/>
  <c r="AA30" s="1"/>
  <c r="Y31"/>
  <c r="AA31" s="1"/>
  <c r="G32"/>
  <c r="Y32" s="1"/>
  <c r="AA32" s="1"/>
  <c r="Y33"/>
  <c r="AA33"/>
  <c r="Y34"/>
  <c r="AA34"/>
  <c r="X35"/>
  <c r="Y35"/>
  <c r="AA35" s="1"/>
  <c r="AB35" s="1"/>
  <c r="D37"/>
  <c r="Y37"/>
  <c r="AA37" s="1"/>
  <c r="F41"/>
  <c r="G41"/>
  <c r="G39" s="1"/>
  <c r="H41"/>
  <c r="I41"/>
  <c r="J41"/>
  <c r="L41"/>
  <c r="L39" s="1"/>
  <c r="M41"/>
  <c r="O41"/>
  <c r="O39" s="1"/>
  <c r="Q41"/>
  <c r="R41"/>
  <c r="R39" s="1"/>
  <c r="S41"/>
  <c r="T41"/>
  <c r="U41"/>
  <c r="V41"/>
  <c r="V39" s="1"/>
  <c r="W41"/>
  <c r="X41"/>
  <c r="Z41"/>
  <c r="E42"/>
  <c r="E41" s="1"/>
  <c r="E39" s="1"/>
  <c r="G42"/>
  <c r="K42"/>
  <c r="K41" s="1"/>
  <c r="M42"/>
  <c r="P42"/>
  <c r="P41" s="1"/>
  <c r="P39" s="1"/>
  <c r="X42"/>
  <c r="Y43"/>
  <c r="AA43"/>
  <c r="AB43" s="1"/>
  <c r="E44"/>
  <c r="Y44" s="1"/>
  <c r="AA44" s="1"/>
  <c r="AB44" s="1"/>
  <c r="N44"/>
  <c r="N41" s="1"/>
  <c r="E45"/>
  <c r="F45"/>
  <c r="G45"/>
  <c r="H45"/>
  <c r="I45"/>
  <c r="J45"/>
  <c r="L45"/>
  <c r="M45"/>
  <c r="N45"/>
  <c r="O45"/>
  <c r="P45"/>
  <c r="Q45"/>
  <c r="R45"/>
  <c r="S45"/>
  <c r="V45"/>
  <c r="X45"/>
  <c r="Z45"/>
  <c r="J46"/>
  <c r="K46"/>
  <c r="K45" s="1"/>
  <c r="W46"/>
  <c r="W45" s="1"/>
  <c r="Y46"/>
  <c r="AA46" s="1"/>
  <c r="Z46"/>
  <c r="T47"/>
  <c r="Y47" s="1"/>
  <c r="AA47" s="1"/>
  <c r="AB47" s="1"/>
  <c r="U47"/>
  <c r="U45" s="1"/>
  <c r="Z47"/>
  <c r="G48"/>
  <c r="K48"/>
  <c r="L48"/>
  <c r="O48"/>
  <c r="U48"/>
  <c r="V48"/>
  <c r="W48"/>
  <c r="E49"/>
  <c r="E48" s="1"/>
  <c r="F49"/>
  <c r="F48" s="1"/>
  <c r="J49"/>
  <c r="J48" s="1"/>
  <c r="K49"/>
  <c r="M49"/>
  <c r="M48" s="1"/>
  <c r="N49"/>
  <c r="N48" s="1"/>
  <c r="Q49"/>
  <c r="Q48" s="1"/>
  <c r="X49"/>
  <c r="X48" s="1"/>
  <c r="Z49"/>
  <c r="Z48" s="1"/>
  <c r="F50"/>
  <c r="H50"/>
  <c r="H48" s="1"/>
  <c r="I50"/>
  <c r="I48" s="1"/>
  <c r="P50"/>
  <c r="P48" s="1"/>
  <c r="R50"/>
  <c r="R48" s="1"/>
  <c r="T50"/>
  <c r="T48" s="1"/>
  <c r="Y50"/>
  <c r="AA50" s="1"/>
  <c r="AB50" s="1"/>
  <c r="Q51"/>
  <c r="E52"/>
  <c r="H52"/>
  <c r="I52"/>
  <c r="K52"/>
  <c r="O52"/>
  <c r="Q52"/>
  <c r="T52"/>
  <c r="U52"/>
  <c r="X52"/>
  <c r="Z52"/>
  <c r="P53"/>
  <c r="P52" s="1"/>
  <c r="Y54"/>
  <c r="AA54" s="1"/>
  <c r="AB54" s="1"/>
  <c r="F55"/>
  <c r="F52" s="1"/>
  <c r="G55"/>
  <c r="G52" s="1"/>
  <c r="H55"/>
  <c r="J55"/>
  <c r="J52" s="1"/>
  <c r="L55"/>
  <c r="L52" s="1"/>
  <c r="M55"/>
  <c r="M52" s="1"/>
  <c r="N55"/>
  <c r="N52" s="1"/>
  <c r="P55"/>
  <c r="R55"/>
  <c r="R52" s="1"/>
  <c r="S55"/>
  <c r="S52" s="1"/>
  <c r="T55"/>
  <c r="U55"/>
  <c r="V55"/>
  <c r="V52" s="1"/>
  <c r="W55"/>
  <c r="W52" s="1"/>
  <c r="X55"/>
  <c r="Y56"/>
  <c r="AA56"/>
  <c r="Y57"/>
  <c r="AA57"/>
  <c r="D60"/>
  <c r="F60"/>
  <c r="G60"/>
  <c r="H60"/>
  <c r="J60"/>
  <c r="K60"/>
  <c r="L60"/>
  <c r="N60"/>
  <c r="O60"/>
  <c r="P60"/>
  <c r="R60"/>
  <c r="S60"/>
  <c r="T60"/>
  <c r="V60"/>
  <c r="W60"/>
  <c r="X60"/>
  <c r="Z60"/>
  <c r="AA60"/>
  <c r="AB60"/>
  <c r="D61"/>
  <c r="F61"/>
  <c r="G61"/>
  <c r="I61"/>
  <c r="J61"/>
  <c r="K61"/>
  <c r="M61"/>
  <c r="N61"/>
  <c r="O61"/>
  <c r="Q61"/>
  <c r="R61"/>
  <c r="S61"/>
  <c r="U61"/>
  <c r="V61"/>
  <c r="W61"/>
  <c r="Z61"/>
  <c r="AA61"/>
  <c r="AB61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E63"/>
  <c r="E64" s="1"/>
  <c r="F63" s="1"/>
  <c r="F64" s="1"/>
  <c r="G63" s="1"/>
  <c r="Y63"/>
  <c r="E66"/>
  <c r="F66"/>
  <c r="G66"/>
  <c r="H66"/>
  <c r="J66"/>
  <c r="K66"/>
  <c r="L66"/>
  <c r="M66"/>
  <c r="N66"/>
  <c r="O66"/>
  <c r="P66"/>
  <c r="Q66"/>
  <c r="R66"/>
  <c r="T66"/>
  <c r="U66"/>
  <c r="V66"/>
  <c r="W66"/>
  <c r="X66"/>
  <c r="Z66"/>
  <c r="F67"/>
  <c r="I67"/>
  <c r="I66" s="1"/>
  <c r="S67"/>
  <c r="S66" s="1"/>
  <c r="Y68"/>
  <c r="AA68" s="1"/>
  <c r="AB68" s="1"/>
  <c r="AB66" s="1"/>
  <c r="E72"/>
  <c r="E70" s="1"/>
  <c r="F72"/>
  <c r="F70" s="1"/>
  <c r="G72"/>
  <c r="G70" s="1"/>
  <c r="H72"/>
  <c r="H70" s="1"/>
  <c r="I72"/>
  <c r="I70" s="1"/>
  <c r="J72"/>
  <c r="J70" s="1"/>
  <c r="K72"/>
  <c r="K70" s="1"/>
  <c r="L72"/>
  <c r="L70" s="1"/>
  <c r="M72"/>
  <c r="M70" s="1"/>
  <c r="N72"/>
  <c r="N70" s="1"/>
  <c r="O72"/>
  <c r="O70" s="1"/>
  <c r="P72"/>
  <c r="P70" s="1"/>
  <c r="Q72"/>
  <c r="Q70" s="1"/>
  <c r="R72"/>
  <c r="R70" s="1"/>
  <c r="S72"/>
  <c r="S70" s="1"/>
  <c r="T72"/>
  <c r="T70" s="1"/>
  <c r="U72"/>
  <c r="U70" s="1"/>
  <c r="V72"/>
  <c r="V70" s="1"/>
  <c r="W72"/>
  <c r="W70" s="1"/>
  <c r="X72"/>
  <c r="X70" s="1"/>
  <c r="Z72"/>
  <c r="Z70" s="1"/>
  <c r="Y73"/>
  <c r="Y72" s="1"/>
  <c r="Y70" s="1"/>
  <c r="AA73"/>
  <c r="AA72" s="1"/>
  <c r="AA70" s="1"/>
  <c r="Y74"/>
  <c r="AA74" s="1"/>
  <c r="AB74" s="1"/>
  <c r="Y75"/>
  <c r="AA75"/>
  <c r="C76"/>
  <c r="G64" l="1"/>
  <c r="H63" s="1"/>
  <c r="H64" s="1"/>
  <c r="I63" s="1"/>
  <c r="I64" s="1"/>
  <c r="J63" s="1"/>
  <c r="J64" s="1"/>
  <c r="K63" s="1"/>
  <c r="K64" s="1"/>
  <c r="L63" s="1"/>
  <c r="L64" s="1"/>
  <c r="M63" s="1"/>
  <c r="M64" s="1"/>
  <c r="N63" s="1"/>
  <c r="N64" s="1"/>
  <c r="O63" s="1"/>
  <c r="O64" s="1"/>
  <c r="P63" s="1"/>
  <c r="P64" s="1"/>
  <c r="Q63" s="1"/>
  <c r="Q64" s="1"/>
  <c r="R63" s="1"/>
  <c r="R64" s="1"/>
  <c r="S63" s="1"/>
  <c r="S64" s="1"/>
  <c r="T63" s="1"/>
  <c r="T64" s="1"/>
  <c r="U63" s="1"/>
  <c r="U64" s="1"/>
  <c r="V63" s="1"/>
  <c r="V64" s="1"/>
  <c r="W63" s="1"/>
  <c r="W64" s="1"/>
  <c r="X63" s="1"/>
  <c r="X64" s="1"/>
  <c r="Z63" s="1"/>
  <c r="Z64" s="1"/>
  <c r="N39"/>
  <c r="W39"/>
  <c r="M39"/>
  <c r="H39"/>
  <c r="V11"/>
  <c r="R11"/>
  <c r="N11"/>
  <c r="J11"/>
  <c r="F11"/>
  <c r="AA45"/>
  <c r="AB46"/>
  <c r="AB45" s="1"/>
  <c r="K39"/>
  <c r="X39"/>
  <c r="I39"/>
  <c r="W11"/>
  <c r="S11"/>
  <c r="O11"/>
  <c r="G11"/>
  <c r="Z39"/>
  <c r="U39"/>
  <c r="Q39"/>
  <c r="J39"/>
  <c r="F39"/>
  <c r="X11"/>
  <c r="T11"/>
  <c r="P11"/>
  <c r="L11"/>
  <c r="H11"/>
  <c r="E5"/>
  <c r="F4" s="1"/>
  <c r="F5" s="1"/>
  <c r="G4" s="1"/>
  <c r="S48"/>
  <c r="S39" s="1"/>
  <c r="T45"/>
  <c r="T39" s="1"/>
  <c r="AB73"/>
  <c r="AB72" s="1"/>
  <c r="AB70" s="1"/>
  <c r="AB64" s="1"/>
  <c r="Y53"/>
  <c r="Y45"/>
  <c r="Y17"/>
  <c r="Y12"/>
  <c r="E2"/>
  <c r="E61" s="1"/>
  <c r="Y67"/>
  <c r="AA63"/>
  <c r="E60"/>
  <c r="Y55"/>
  <c r="AA55" s="1"/>
  <c r="AB55" s="1"/>
  <c r="Y51"/>
  <c r="AA51" s="1"/>
  <c r="Y49"/>
  <c r="Y42"/>
  <c r="G15"/>
  <c r="AA42" l="1"/>
  <c r="Y41"/>
  <c r="AA12"/>
  <c r="Y52"/>
  <c r="AA53"/>
  <c r="G5"/>
  <c r="H4" s="1"/>
  <c r="H5" s="1"/>
  <c r="I4" s="1"/>
  <c r="I5" s="1"/>
  <c r="J4" s="1"/>
  <c r="J5" s="1"/>
  <c r="K4" s="1"/>
  <c r="K5" s="1"/>
  <c r="L4" s="1"/>
  <c r="L5" s="1"/>
  <c r="M4" s="1"/>
  <c r="M5" s="1"/>
  <c r="N4" s="1"/>
  <c r="N5" s="1"/>
  <c r="O4" s="1"/>
  <c r="O5" s="1"/>
  <c r="P4" s="1"/>
  <c r="P5" s="1"/>
  <c r="Q4" s="1"/>
  <c r="Q5" s="1"/>
  <c r="R4" s="1"/>
  <c r="R5" s="1"/>
  <c r="S4" s="1"/>
  <c r="S5" s="1"/>
  <c r="T4" s="1"/>
  <c r="T5" s="1"/>
  <c r="U4" s="1"/>
  <c r="U5" s="1"/>
  <c r="V4" s="1"/>
  <c r="V5" s="1"/>
  <c r="W4" s="1"/>
  <c r="W5" s="1"/>
  <c r="X4" s="1"/>
  <c r="X5" s="1"/>
  <c r="Z4" s="1"/>
  <c r="Z5" s="1"/>
  <c r="Y66"/>
  <c r="Y64" s="1"/>
  <c r="AA67"/>
  <c r="AA66" s="1"/>
  <c r="AA64" s="1"/>
  <c r="AA49"/>
  <c r="Y48"/>
  <c r="AA17"/>
  <c r="AA15" s="1"/>
  <c r="Y15"/>
  <c r="Y11" s="1"/>
  <c r="Y5" l="1"/>
  <c r="AB49"/>
  <c r="AB48" s="1"/>
  <c r="AA48"/>
  <c r="AB53"/>
  <c r="AB52" s="1"/>
  <c r="AA52"/>
  <c r="Y39"/>
  <c r="AA11"/>
  <c r="AB12"/>
  <c r="AB11" s="1"/>
  <c r="AA41"/>
  <c r="AA39" s="1"/>
  <c r="AB42"/>
  <c r="AB41" s="1"/>
  <c r="AB39" l="1"/>
  <c r="AA5"/>
</calcChain>
</file>

<file path=xl/comments1.xml><?xml version="1.0" encoding="utf-8"?>
<comments xmlns="http://schemas.openxmlformats.org/spreadsheetml/2006/main">
  <authors>
    <author>Sptrans</author>
  </authors>
  <commentList>
    <comment ref="P42" authorId="0">
      <text>
        <r>
          <rPr>
            <b/>
            <sz val="9"/>
            <color indexed="81"/>
            <rFont val="Tahoma"/>
            <family val="2"/>
          </rPr>
          <t>1.707.959
13º SALARIO
1.000.000 ajustado em 06/01/2015</t>
        </r>
      </text>
    </comment>
  </commentList>
</comments>
</file>

<file path=xl/sharedStrings.xml><?xml version="1.0" encoding="utf-8"?>
<sst xmlns="http://schemas.openxmlformats.org/spreadsheetml/2006/main" count="131" uniqueCount="74">
  <si>
    <t>Bloqueio Judicial</t>
  </si>
  <si>
    <t>Encargos Sociais/Consignações/Reembolsos</t>
  </si>
  <si>
    <t>Complementação  Aposentadoria</t>
  </si>
  <si>
    <t xml:space="preserve">PESSOAL INATIVO </t>
  </si>
  <si>
    <t>PAGAMENTO REALIZADO</t>
  </si>
  <si>
    <t>Recurso PMSP - Aposent. Compl. Serv. Sptrans</t>
  </si>
  <si>
    <t>Outras /Receita Financeira</t>
  </si>
  <si>
    <t>RECEITA TOTAL</t>
  </si>
  <si>
    <t>APOSENTADORIA SALDO FINAL</t>
  </si>
  <si>
    <t>APOSENTADORIA SALDO INICIAL</t>
  </si>
  <si>
    <t>Acumulado até</t>
  </si>
  <si>
    <t>APOSENTADORIA COMPLEMENTAR</t>
  </si>
  <si>
    <t>Diversos - Encargos Financeiros</t>
  </si>
  <si>
    <t>Diversos - Acordo INSS</t>
  </si>
  <si>
    <t>Diversos - Diversas / Fundo Fixo / Aluguel Imóveis</t>
  </si>
  <si>
    <t>Diversos - Impostos/Taxas/Licenc. Veículos</t>
  </si>
  <si>
    <t>Diversos - Alugueis-Equipamentos/Água/Luz/Telef.</t>
  </si>
  <si>
    <t xml:space="preserve">DIVERSOS </t>
  </si>
  <si>
    <t>Fornecedor - Retenções</t>
  </si>
  <si>
    <t>Fornecedor - Grandes (acima 16.000)</t>
  </si>
  <si>
    <t>Fornecedor - Pequeno (até 16.000)</t>
  </si>
  <si>
    <t>FORNECEDOR</t>
  </si>
  <si>
    <t>Indenizações - Terc./Penhora/Bloqueio Judicial Civel</t>
  </si>
  <si>
    <t>Indenizações - Reclamações / Acordos Trabalhistas</t>
  </si>
  <si>
    <t/>
  </si>
  <si>
    <t>INDENIZAÇÕES</t>
  </si>
  <si>
    <t>Pessoal - Enc.Sociais/Plano Saúde/Consignação</t>
  </si>
  <si>
    <t>Pessoal - Rescisões Contratuais</t>
  </si>
  <si>
    <t>Pessoal - Folha Pagamento/Benefícios</t>
  </si>
  <si>
    <t>PESSOAL ATIVO</t>
  </si>
  <si>
    <r>
      <t>Receita Emprést.</t>
    </r>
    <r>
      <rPr>
        <b/>
        <sz val="10"/>
        <color indexed="10"/>
        <rFont val="Arial"/>
        <family val="2"/>
      </rPr>
      <t xml:space="preserve"> / Devolução </t>
    </r>
    <r>
      <rPr>
        <b/>
        <sz val="10"/>
        <rFont val="Arial"/>
        <family val="2"/>
      </rPr>
      <t>p/Sistema</t>
    </r>
  </si>
  <si>
    <t>Recurso PMSP - Operação Man. Sist. Mun.Tran. Col.</t>
  </si>
  <si>
    <t>Recurso PMSP - Aumento Capital</t>
  </si>
  <si>
    <t>Outros</t>
  </si>
  <si>
    <t>A</t>
  </si>
  <si>
    <t>Devolução Funcionário</t>
  </si>
  <si>
    <t>Multas Contratuais</t>
  </si>
  <si>
    <t>Cópias Xerox</t>
  </si>
  <si>
    <t>Plano de Saúde</t>
  </si>
  <si>
    <t>Reembolso Telefone</t>
  </si>
  <si>
    <t>Devolução Fundo Fixo/Viagem</t>
  </si>
  <si>
    <t>Carteira Escolar</t>
  </si>
  <si>
    <t>Caução de Contratos / Alvarás</t>
  </si>
  <si>
    <t>818/822</t>
  </si>
  <si>
    <t>Acordo Depósito Judicial</t>
  </si>
  <si>
    <t>Autos de Interdição</t>
  </si>
  <si>
    <t>Empregados a Disposição</t>
  </si>
  <si>
    <t>Aluguel/Água Gatusa</t>
  </si>
  <si>
    <t>Gerenc. e Operação Bilhet. Eletrôn. (SBE)</t>
  </si>
  <si>
    <t xml:space="preserve">Serviços Especiais -  U S P </t>
  </si>
  <si>
    <t>Reemb. Desp. Garagem / Pátio /NDs. Terminal</t>
  </si>
  <si>
    <t>Valores Desconhecidos</t>
  </si>
  <si>
    <t>Pendente</t>
  </si>
  <si>
    <t>Receitas Financeiras</t>
  </si>
  <si>
    <t>Receita Diversas e Financeiras</t>
  </si>
  <si>
    <t>Bilhete Único sem Cadastro</t>
  </si>
  <si>
    <t xml:space="preserve">Gerenc.Crédito Eletrônico Paese </t>
  </si>
  <si>
    <t>Receita Frota Pública</t>
  </si>
  <si>
    <t xml:space="preserve">TOTAL RECEITA </t>
  </si>
  <si>
    <t xml:space="preserve">195-0 - (Caixa Econômica)  </t>
  </si>
  <si>
    <t xml:space="preserve">8-3 - (Caixa Econômica)  </t>
  </si>
  <si>
    <t xml:space="preserve">333.055-9 - (Banco Brasil)  </t>
  </si>
  <si>
    <t>GESTÃO SALDO FINAL</t>
  </si>
  <si>
    <t xml:space="preserve">GESTÃO SALDO INICIAL </t>
  </si>
  <si>
    <t>REAL</t>
  </si>
  <si>
    <t>Final</t>
  </si>
  <si>
    <t>Total</t>
  </si>
  <si>
    <t>GERENCIAMENTO SISTEMA TRANSPORTE</t>
  </si>
  <si>
    <t>seg</t>
  </si>
  <si>
    <t>ter</t>
  </si>
  <si>
    <t>qua</t>
  </si>
  <si>
    <t>qui</t>
  </si>
  <si>
    <t>sex</t>
  </si>
  <si>
    <t>Orçado</t>
  </si>
</sst>
</file>

<file path=xl/styles.xml><?xml version="1.0" encoding="utf-8"?>
<styleSheet xmlns="http://schemas.openxmlformats.org/spreadsheetml/2006/main">
  <numFmts count="9">
    <numFmt numFmtId="43" formatCode="_-* #,##0.00_-;\-* #,##0.00_-;_-* &quot;-&quot;??_-;_-@_-"/>
    <numFmt numFmtId="164" formatCode="_(* #.0\,##0_);_(* \(#.0\,##0\);_(* &quot;-&quot;??_);_(@_)"/>
    <numFmt numFmtId="165" formatCode="#,##0.00_ ;[Red]\-#,##0.00\ "/>
    <numFmt numFmtId="166" formatCode="_(* #,##0_);[Red]_(* \(#,##0\);_(* &quot;-&quot;??_);_(@_)"/>
    <numFmt numFmtId="167" formatCode="[$-416]mmmm\-yyyy;@"/>
    <numFmt numFmtId="168" formatCode="[$-416]mmmm\-yy;@"/>
    <numFmt numFmtId="169" formatCode="dd/mm;@"/>
    <numFmt numFmtId="170" formatCode="#,##0_ ;[Red]\(#,##0\)"/>
    <numFmt numFmtId="171" formatCode="_(* #,##0_);[Black]_(* \(#,##0\);_(* &quot;-&quot;??_);_(@_)"/>
  </numFmts>
  <fonts count="16">
    <font>
      <sz val="10"/>
      <name val="Arial"/>
    </font>
    <font>
      <sz val="10"/>
      <name val="Arial"/>
      <family val="2"/>
    </font>
    <font>
      <sz val="13"/>
      <name val="Times New Roman"/>
      <family val="1"/>
    </font>
    <font>
      <sz val="10"/>
      <name val="Times New Roman"/>
      <family val="1"/>
    </font>
    <font>
      <b/>
      <sz val="10"/>
      <name val="Arial"/>
      <family val="2"/>
    </font>
    <font>
      <sz val="13"/>
      <name val="Arial"/>
      <family val="2"/>
    </font>
    <font>
      <b/>
      <sz val="12"/>
      <name val="Arial"/>
      <family val="2"/>
    </font>
    <font>
      <b/>
      <sz val="13"/>
      <name val="Arial"/>
      <family val="2"/>
    </font>
    <font>
      <sz val="13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3"/>
      <color theme="1"/>
      <name val="Arial"/>
      <family val="2"/>
    </font>
    <font>
      <b/>
      <sz val="10"/>
      <color indexed="10"/>
      <name val="Arial"/>
      <family val="2"/>
    </font>
    <font>
      <sz val="11"/>
      <color theme="1"/>
      <name val="Arial"/>
      <family val="2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3">
    <xf numFmtId="0" fontId="0" fillId="0" borderId="0" xfId="0"/>
    <xf numFmtId="0" fontId="2" fillId="0" borderId="0" xfId="2" applyFont="1" applyProtection="1"/>
    <xf numFmtId="0" fontId="2" fillId="0" borderId="0" xfId="2" applyFont="1" applyBorder="1" applyProtection="1"/>
    <xf numFmtId="0" fontId="2" fillId="2" borderId="0" xfId="2" applyFont="1" applyFill="1" applyProtection="1"/>
    <xf numFmtId="164" fontId="3" fillId="0" borderId="0" xfId="2" applyNumberFormat="1" applyFont="1" applyProtection="1"/>
    <xf numFmtId="0" fontId="4" fillId="0" borderId="0" xfId="0" applyFont="1" applyAlignment="1">
      <alignment horizontal="left"/>
    </xf>
    <xf numFmtId="0" fontId="1" fillId="0" borderId="0" xfId="2" applyFont="1" applyProtection="1"/>
    <xf numFmtId="0" fontId="5" fillId="0" borderId="0" xfId="2" applyFont="1" applyProtection="1"/>
    <xf numFmtId="0" fontId="3" fillId="0" borderId="0" xfId="2" applyFont="1" applyProtection="1"/>
    <xf numFmtId="43" fontId="2" fillId="0" borderId="0" xfId="1" applyFont="1" applyProtection="1"/>
    <xf numFmtId="0" fontId="5" fillId="2" borderId="0" xfId="2" applyFont="1" applyFill="1" applyProtection="1"/>
    <xf numFmtId="0" fontId="2" fillId="2" borderId="0" xfId="2" applyFont="1" applyFill="1" applyBorder="1" applyProtection="1"/>
    <xf numFmtId="165" fontId="2" fillId="2" borderId="0" xfId="2" applyNumberFormat="1" applyFont="1" applyFill="1" applyProtection="1"/>
    <xf numFmtId="166" fontId="2" fillId="2" borderId="0" xfId="2" applyNumberFormat="1" applyFont="1" applyFill="1" applyBorder="1" applyProtection="1"/>
    <xf numFmtId="164" fontId="3" fillId="2" borderId="0" xfId="2" applyNumberFormat="1" applyFont="1" applyFill="1" applyProtection="1"/>
    <xf numFmtId="0" fontId="1" fillId="2" borderId="0" xfId="2" applyFont="1" applyFill="1" applyProtection="1"/>
    <xf numFmtId="22" fontId="6" fillId="2" borderId="0" xfId="2" applyNumberFormat="1" applyFont="1" applyFill="1" applyAlignment="1" applyProtection="1">
      <alignment horizontal="left"/>
    </xf>
    <xf numFmtId="166" fontId="5" fillId="3" borderId="1" xfId="2" applyNumberFormat="1" applyFont="1" applyFill="1" applyBorder="1" applyProtection="1"/>
    <xf numFmtId="166" fontId="5" fillId="2" borderId="1" xfId="2" applyNumberFormat="1" applyFont="1" applyFill="1" applyBorder="1" applyProtection="1"/>
    <xf numFmtId="166" fontId="5" fillId="2" borderId="2" xfId="2" applyNumberFormat="1" applyFont="1" applyFill="1" applyBorder="1" applyProtection="1"/>
    <xf numFmtId="0" fontId="4" fillId="2" borderId="3" xfId="2" applyFont="1" applyFill="1" applyBorder="1" applyAlignment="1" applyProtection="1">
      <alignment horizontal="left"/>
    </xf>
    <xf numFmtId="166" fontId="5" fillId="3" borderId="4" xfId="2" applyNumberFormat="1" applyFont="1" applyFill="1" applyBorder="1" applyProtection="1"/>
    <xf numFmtId="166" fontId="5" fillId="2" borderId="4" xfId="2" applyNumberFormat="1" applyFont="1" applyFill="1" applyBorder="1" applyProtection="1"/>
    <xf numFmtId="166" fontId="5" fillId="2" borderId="0" xfId="2" applyNumberFormat="1" applyFont="1" applyFill="1" applyBorder="1" applyProtection="1"/>
    <xf numFmtId="0" fontId="4" fillId="2" borderId="5" xfId="2" applyFont="1" applyFill="1" applyBorder="1" applyAlignment="1" applyProtection="1">
      <alignment horizontal="left"/>
    </xf>
    <xf numFmtId="166" fontId="7" fillId="3" borderId="6" xfId="3" applyNumberFormat="1" applyFont="1" applyFill="1" applyBorder="1" applyAlignment="1" applyProtection="1">
      <alignment horizontal="right"/>
    </xf>
    <xf numFmtId="166" fontId="7" fillId="4" borderId="6" xfId="3" applyNumberFormat="1" applyFont="1" applyFill="1" applyBorder="1" applyAlignment="1" applyProtection="1">
      <alignment horizontal="right"/>
    </xf>
    <xf numFmtId="166" fontId="7" fillId="4" borderId="7" xfId="3" applyNumberFormat="1" applyFont="1" applyFill="1" applyBorder="1" applyAlignment="1" applyProtection="1">
      <alignment horizontal="right"/>
    </xf>
    <xf numFmtId="164" fontId="4" fillId="4" borderId="8" xfId="3" applyNumberFormat="1" applyFont="1" applyFill="1" applyBorder="1" applyAlignment="1" applyProtection="1">
      <alignment horizontal="center"/>
    </xf>
    <xf numFmtId="0" fontId="1" fillId="0" borderId="0" xfId="2" applyFont="1" applyBorder="1" applyProtection="1"/>
    <xf numFmtId="0" fontId="5" fillId="0" borderId="0" xfId="0" applyFont="1"/>
    <xf numFmtId="0" fontId="5" fillId="0" borderId="0" xfId="0" applyFont="1" applyBorder="1"/>
    <xf numFmtId="166" fontId="5" fillId="0" borderId="0" xfId="0" applyNumberFormat="1" applyFont="1" applyBorder="1"/>
    <xf numFmtId="166" fontId="5" fillId="0" borderId="0" xfId="0" applyNumberFormat="1" applyFont="1"/>
    <xf numFmtId="0" fontId="1" fillId="0" borderId="0" xfId="0" applyFont="1"/>
    <xf numFmtId="166" fontId="7" fillId="3" borderId="9" xfId="3" applyNumberFormat="1" applyFont="1" applyFill="1" applyBorder="1" applyAlignment="1" applyProtection="1">
      <alignment horizontal="right"/>
    </xf>
    <xf numFmtId="166" fontId="7" fillId="4" borderId="9" xfId="3" applyNumberFormat="1" applyFont="1" applyFill="1" applyBorder="1" applyAlignment="1" applyProtection="1">
      <alignment horizontal="right"/>
    </xf>
    <xf numFmtId="166" fontId="7" fillId="4" borderId="10" xfId="3" applyNumberFormat="1" applyFont="1" applyFill="1" applyBorder="1" applyAlignment="1" applyProtection="1">
      <alignment horizontal="right"/>
    </xf>
    <xf numFmtId="164" fontId="4" fillId="4" borderId="11" xfId="3" applyNumberFormat="1" applyFont="1" applyFill="1" applyBorder="1" applyAlignment="1" applyProtection="1">
      <alignment horizontal="center"/>
    </xf>
    <xf numFmtId="166" fontId="2" fillId="2" borderId="1" xfId="2" applyNumberFormat="1" applyFont="1" applyFill="1" applyBorder="1" applyProtection="1"/>
    <xf numFmtId="166" fontId="8" fillId="2" borderId="2" xfId="2" applyNumberFormat="1" applyFont="1" applyFill="1" applyBorder="1" applyProtection="1"/>
    <xf numFmtId="166" fontId="8" fillId="2" borderId="1" xfId="2" applyNumberFormat="1" applyFont="1" applyFill="1" applyBorder="1" applyProtection="1"/>
    <xf numFmtId="0" fontId="9" fillId="2" borderId="3" xfId="2" applyFont="1" applyFill="1" applyBorder="1" applyAlignment="1" applyProtection="1">
      <alignment horizontal="left"/>
    </xf>
    <xf numFmtId="166" fontId="2" fillId="2" borderId="4" xfId="2" applyNumberFormat="1" applyFont="1" applyFill="1" applyBorder="1" applyProtection="1"/>
    <xf numFmtId="166" fontId="8" fillId="2" borderId="0" xfId="2" applyNumberFormat="1" applyFont="1" applyFill="1" applyBorder="1" applyProtection="1"/>
    <xf numFmtId="166" fontId="8" fillId="2" borderId="4" xfId="2" applyNumberFormat="1" applyFont="1" applyFill="1" applyBorder="1" applyProtection="1"/>
    <xf numFmtId="0" fontId="9" fillId="2" borderId="5" xfId="2" applyFont="1" applyFill="1" applyBorder="1" applyAlignment="1" applyProtection="1">
      <alignment horizontal="left"/>
    </xf>
    <xf numFmtId="0" fontId="2" fillId="2" borderId="10" xfId="2" applyFont="1" applyFill="1" applyBorder="1" applyProtection="1"/>
    <xf numFmtId="166" fontId="2" fillId="2" borderId="10" xfId="2" applyNumberFormat="1" applyFont="1" applyFill="1" applyBorder="1" applyProtection="1"/>
    <xf numFmtId="164" fontId="4" fillId="2" borderId="0" xfId="3" applyNumberFormat="1" applyFont="1" applyFill="1" applyBorder="1" applyAlignment="1" applyProtection="1">
      <alignment horizontal="left"/>
    </xf>
    <xf numFmtId="0" fontId="1" fillId="2" borderId="0" xfId="2" applyFont="1" applyFill="1" applyBorder="1" applyProtection="1"/>
    <xf numFmtId="166" fontId="7" fillId="3" borderId="1" xfId="3" applyNumberFormat="1" applyFont="1" applyFill="1" applyBorder="1" applyAlignment="1" applyProtection="1">
      <alignment horizontal="right"/>
    </xf>
    <xf numFmtId="166" fontId="7" fillId="4" borderId="1" xfId="3" applyNumberFormat="1" applyFont="1" applyFill="1" applyBorder="1" applyAlignment="1" applyProtection="1">
      <alignment horizontal="right"/>
    </xf>
    <xf numFmtId="166" fontId="7" fillId="4" borderId="2" xfId="3" applyNumberFormat="1" applyFont="1" applyFill="1" applyBorder="1" applyAlignment="1" applyProtection="1">
      <alignment horizontal="right"/>
    </xf>
    <xf numFmtId="164" fontId="4" fillId="4" borderId="3" xfId="3" applyNumberFormat="1" applyFont="1" applyFill="1" applyBorder="1" applyAlignment="1" applyProtection="1">
      <alignment horizontal="center"/>
    </xf>
    <xf numFmtId="166" fontId="2" fillId="3" borderId="6" xfId="2" applyNumberFormat="1" applyFont="1" applyFill="1" applyBorder="1" applyProtection="1"/>
    <xf numFmtId="166" fontId="7" fillId="2" borderId="6" xfId="2" applyNumberFormat="1" applyFont="1" applyFill="1" applyBorder="1" applyProtection="1"/>
    <xf numFmtId="166" fontId="7" fillId="0" borderId="7" xfId="2" applyNumberFormat="1" applyFont="1" applyBorder="1" applyProtection="1"/>
    <xf numFmtId="166" fontId="7" fillId="2" borderId="7" xfId="2" applyNumberFormat="1" applyFont="1" applyFill="1" applyBorder="1" applyProtection="1"/>
    <xf numFmtId="164" fontId="4" fillId="2" borderId="8" xfId="3" applyNumberFormat="1" applyFont="1" applyFill="1" applyBorder="1" applyAlignment="1" applyProtection="1">
      <alignment horizontal="center"/>
    </xf>
    <xf numFmtId="167" fontId="10" fillId="3" borderId="1" xfId="3" applyNumberFormat="1" applyFont="1" applyFill="1" applyBorder="1" applyAlignment="1" applyProtection="1">
      <alignment horizontal="center" vertical="center"/>
    </xf>
    <xf numFmtId="167" fontId="10" fillId="2" borderId="1" xfId="3" applyNumberFormat="1" applyFont="1" applyFill="1" applyBorder="1" applyAlignment="1" applyProtection="1">
      <alignment horizontal="center" vertical="center"/>
    </xf>
    <xf numFmtId="38" fontId="11" fillId="5" borderId="0" xfId="2" applyNumberFormat="1" applyFont="1" applyFill="1" applyBorder="1" applyAlignment="1" applyProtection="1">
      <alignment horizontal="right" vertical="center"/>
    </xf>
    <xf numFmtId="14" fontId="10" fillId="2" borderId="1" xfId="3" applyNumberFormat="1" applyFont="1" applyFill="1" applyBorder="1" applyAlignment="1" applyProtection="1">
      <alignment horizontal="center" vertical="center"/>
    </xf>
    <xf numFmtId="168" fontId="7" fillId="2" borderId="1" xfId="3" applyNumberFormat="1" applyFont="1" applyFill="1" applyBorder="1" applyAlignment="1" applyProtection="1">
      <alignment horizontal="right" vertical="center"/>
    </xf>
    <xf numFmtId="168" fontId="10" fillId="3" borderId="4" xfId="3" applyNumberFormat="1" applyFont="1" applyFill="1" applyBorder="1" applyAlignment="1" applyProtection="1">
      <alignment horizontal="center" vertical="center"/>
    </xf>
    <xf numFmtId="168" fontId="10" fillId="2" borderId="4" xfId="3" applyNumberFormat="1" applyFont="1" applyFill="1" applyBorder="1" applyAlignment="1" applyProtection="1">
      <alignment horizontal="center" vertical="center"/>
    </xf>
    <xf numFmtId="169" fontId="8" fillId="2" borderId="0" xfId="2" applyNumberFormat="1" applyFont="1" applyFill="1" applyBorder="1" applyAlignment="1" applyProtection="1">
      <alignment horizontal="right" vertical="center"/>
    </xf>
    <xf numFmtId="169" fontId="8" fillId="2" borderId="0" xfId="2" applyNumberFormat="1" applyFont="1" applyFill="1" applyAlignment="1" applyProtection="1">
      <alignment horizontal="right" vertical="center"/>
    </xf>
    <xf numFmtId="168" fontId="7" fillId="2" borderId="4" xfId="3" applyNumberFormat="1" applyFont="1" applyFill="1" applyBorder="1" applyAlignment="1" applyProtection="1">
      <alignment horizontal="right" vertical="center"/>
    </xf>
    <xf numFmtId="168" fontId="5" fillId="2" borderId="0" xfId="3" applyNumberFormat="1" applyFont="1" applyFill="1" applyBorder="1" applyAlignment="1" applyProtection="1">
      <alignment horizontal="center" vertical="center"/>
    </xf>
    <xf numFmtId="168" fontId="10" fillId="3" borderId="6" xfId="3" applyNumberFormat="1" applyFont="1" applyFill="1" applyBorder="1" applyAlignment="1" applyProtection="1">
      <alignment horizontal="center" vertical="center"/>
    </xf>
    <xf numFmtId="168" fontId="10" fillId="2" borderId="6" xfId="3" applyNumberFormat="1" applyFont="1" applyFill="1" applyBorder="1" applyAlignment="1" applyProtection="1">
      <alignment horizontal="center" vertical="center"/>
    </xf>
    <xf numFmtId="168" fontId="7" fillId="2" borderId="6" xfId="3" applyNumberFormat="1" applyFont="1" applyFill="1" applyBorder="1" applyAlignment="1" applyProtection="1">
      <alignment horizontal="right" vertical="center"/>
    </xf>
    <xf numFmtId="0" fontId="4" fillId="2" borderId="0" xfId="2" quotePrefix="1" applyFont="1" applyFill="1" applyBorder="1" applyAlignment="1" applyProtection="1">
      <alignment horizontal="center" vertical="center"/>
    </xf>
    <xf numFmtId="0" fontId="1" fillId="2" borderId="0" xfId="2" applyFont="1" applyFill="1" applyBorder="1" applyAlignment="1" applyProtection="1">
      <alignment horizontal="left"/>
    </xf>
    <xf numFmtId="166" fontId="8" fillId="3" borderId="1" xfId="2" applyNumberFormat="1" applyFont="1" applyFill="1" applyBorder="1" applyProtection="1"/>
    <xf numFmtId="166" fontId="8" fillId="3" borderId="4" xfId="2" applyNumberFormat="1" applyFont="1" applyFill="1" applyBorder="1" applyProtection="1"/>
    <xf numFmtId="166" fontId="7" fillId="3" borderId="4" xfId="3" applyNumberFormat="1" applyFont="1" applyFill="1" applyBorder="1" applyAlignment="1" applyProtection="1">
      <alignment horizontal="right"/>
    </xf>
    <xf numFmtId="166" fontId="7" fillId="4" borderId="4" xfId="3" applyNumberFormat="1" applyFont="1" applyFill="1" applyBorder="1" applyAlignment="1" applyProtection="1">
      <alignment horizontal="right"/>
    </xf>
    <xf numFmtId="166" fontId="7" fillId="4" borderId="0" xfId="3" applyNumberFormat="1" applyFont="1" applyFill="1" applyBorder="1" applyAlignment="1" applyProtection="1">
      <alignment horizontal="right"/>
    </xf>
    <xf numFmtId="164" fontId="4" fillId="4" borderId="5" xfId="3" applyNumberFormat="1" applyFont="1" applyFill="1" applyBorder="1" applyAlignment="1" applyProtection="1">
      <alignment horizontal="center"/>
    </xf>
    <xf numFmtId="0" fontId="1" fillId="2" borderId="0" xfId="2" quotePrefix="1" applyFont="1" applyFill="1" applyProtection="1"/>
    <xf numFmtId="166" fontId="7" fillId="2" borderId="0" xfId="3" quotePrefix="1" applyNumberFormat="1" applyFont="1" applyFill="1" applyBorder="1" applyAlignment="1" applyProtection="1">
      <alignment horizontal="right"/>
    </xf>
    <xf numFmtId="166" fontId="2" fillId="0" borderId="0" xfId="2" applyNumberFormat="1" applyFont="1" applyBorder="1" applyProtection="1"/>
    <xf numFmtId="164" fontId="1" fillId="2" borderId="0" xfId="3" applyNumberFormat="1" applyFont="1" applyFill="1" applyBorder="1" applyAlignment="1" applyProtection="1">
      <alignment horizontal="left"/>
    </xf>
    <xf numFmtId="166" fontId="8" fillId="3" borderId="9" xfId="2" applyNumberFormat="1" applyFont="1" applyFill="1" applyBorder="1" applyProtection="1"/>
    <xf numFmtId="166" fontId="12" fillId="2" borderId="9" xfId="2" applyNumberFormat="1" applyFont="1" applyFill="1" applyBorder="1" applyProtection="1"/>
    <xf numFmtId="166" fontId="8" fillId="2" borderId="10" xfId="2" applyNumberFormat="1" applyFont="1" applyFill="1" applyBorder="1" applyProtection="1"/>
    <xf numFmtId="166" fontId="7" fillId="2" borderId="9" xfId="2" applyNumberFormat="1" applyFont="1" applyFill="1" applyBorder="1" applyProtection="1"/>
    <xf numFmtId="0" fontId="9" fillId="2" borderId="11" xfId="2" applyFont="1" applyFill="1" applyBorder="1" applyAlignment="1" applyProtection="1">
      <alignment horizontal="left"/>
    </xf>
    <xf numFmtId="0" fontId="2" fillId="2" borderId="0" xfId="2" applyFont="1" applyFill="1" applyAlignment="1" applyProtection="1">
      <alignment horizontal="center"/>
    </xf>
    <xf numFmtId="166" fontId="8" fillId="2" borderId="0" xfId="2" applyNumberFormat="1" applyFont="1" applyFill="1" applyBorder="1" applyAlignment="1" applyProtection="1">
      <alignment horizontal="center"/>
    </xf>
    <xf numFmtId="0" fontId="9" fillId="2" borderId="0" xfId="2" applyFont="1" applyFill="1" applyBorder="1" applyAlignment="1" applyProtection="1">
      <alignment horizontal="center"/>
    </xf>
    <xf numFmtId="0" fontId="4" fillId="0" borderId="0" xfId="0" applyFont="1" applyAlignment="1">
      <alignment horizontal="center"/>
    </xf>
    <xf numFmtId="0" fontId="1" fillId="2" borderId="0" xfId="2" applyFont="1" applyFill="1" applyAlignment="1" applyProtection="1">
      <alignment horizontal="center"/>
    </xf>
    <xf numFmtId="166" fontId="8" fillId="6" borderId="4" xfId="2" applyNumberFormat="1" applyFont="1" applyFill="1" applyBorder="1" applyProtection="1"/>
    <xf numFmtId="166" fontId="8" fillId="6" borderId="0" xfId="2" applyNumberFormat="1" applyFont="1" applyFill="1" applyBorder="1" applyProtection="1"/>
    <xf numFmtId="0" fontId="9" fillId="6" borderId="5" xfId="2" applyFont="1" applyFill="1" applyBorder="1" applyAlignment="1" applyProtection="1">
      <alignment horizontal="right"/>
    </xf>
    <xf numFmtId="0" fontId="4" fillId="2" borderId="0" xfId="0" applyFont="1" applyFill="1" applyAlignment="1">
      <alignment horizontal="left"/>
    </xf>
    <xf numFmtId="0" fontId="1" fillId="6" borderId="0" xfId="0" applyFont="1" applyFill="1"/>
    <xf numFmtId="43" fontId="2" fillId="2" borderId="0" xfId="1" applyFont="1" applyFill="1" applyBorder="1" applyProtection="1"/>
    <xf numFmtId="164" fontId="4" fillId="2" borderId="0" xfId="3" applyNumberFormat="1" applyFont="1" applyFill="1" applyBorder="1" applyAlignment="1" applyProtection="1">
      <alignment horizontal="center"/>
    </xf>
    <xf numFmtId="166" fontId="12" fillId="3" borderId="1" xfId="2" applyNumberFormat="1" applyFont="1" applyFill="1" applyBorder="1" applyProtection="1"/>
    <xf numFmtId="166" fontId="7" fillId="2" borderId="1" xfId="2" applyNumberFormat="1" applyFont="1" applyFill="1" applyBorder="1" applyProtection="1"/>
    <xf numFmtId="166" fontId="7" fillId="2" borderId="2" xfId="2" applyNumberFormat="1" applyFont="1" applyFill="1" applyBorder="1" applyProtection="1"/>
    <xf numFmtId="0" fontId="7" fillId="0" borderId="3" xfId="2" applyFont="1" applyBorder="1" applyAlignment="1" applyProtection="1">
      <alignment horizontal="right"/>
    </xf>
    <xf numFmtId="166" fontId="12" fillId="3" borderId="4" xfId="2" applyNumberFormat="1" applyFont="1" applyFill="1" applyBorder="1" applyProtection="1"/>
    <xf numFmtId="166" fontId="7" fillId="2" borderId="4" xfId="2" applyNumberFormat="1" applyFont="1" applyFill="1" applyBorder="1" applyProtection="1"/>
    <xf numFmtId="166" fontId="7" fillId="2" borderId="0" xfId="2" applyNumberFormat="1" applyFont="1" applyFill="1" applyBorder="1" applyProtection="1"/>
    <xf numFmtId="0" fontId="7" fillId="0" borderId="5" xfId="2" applyFont="1" applyBorder="1" applyAlignment="1" applyProtection="1">
      <alignment horizontal="right"/>
    </xf>
    <xf numFmtId="166" fontId="12" fillId="3" borderId="6" xfId="2" applyNumberFormat="1" applyFont="1" applyFill="1" applyBorder="1" applyProtection="1"/>
    <xf numFmtId="0" fontId="7" fillId="0" borderId="8" xfId="2" applyFont="1" applyBorder="1" applyAlignment="1" applyProtection="1">
      <alignment horizontal="right"/>
    </xf>
    <xf numFmtId="0" fontId="0" fillId="0" borderId="0" xfId="0" applyBorder="1"/>
    <xf numFmtId="170" fontId="0" fillId="0" borderId="0" xfId="0" applyNumberFormat="1" applyBorder="1"/>
    <xf numFmtId="166" fontId="0" fillId="0" borderId="0" xfId="0" applyNumberFormat="1" applyBorder="1"/>
    <xf numFmtId="170" fontId="0" fillId="0" borderId="0" xfId="0" applyNumberFormat="1"/>
    <xf numFmtId="166" fontId="0" fillId="0" borderId="0" xfId="0" applyNumberFormat="1"/>
    <xf numFmtId="166" fontId="0" fillId="0" borderId="12" xfId="0" applyNumberFormat="1" applyBorder="1"/>
    <xf numFmtId="166" fontId="0" fillId="2" borderId="0" xfId="0" applyNumberFormat="1" applyFill="1"/>
    <xf numFmtId="0" fontId="4" fillId="0" borderId="0" xfId="0" applyFont="1"/>
    <xf numFmtId="170" fontId="7" fillId="4" borderId="1" xfId="3" applyNumberFormat="1" applyFont="1" applyFill="1" applyBorder="1" applyAlignment="1" applyProtection="1">
      <alignment horizontal="right"/>
    </xf>
    <xf numFmtId="170" fontId="7" fillId="4" borderId="13" xfId="3" applyNumberFormat="1" applyFont="1" applyFill="1" applyBorder="1" applyAlignment="1" applyProtection="1">
      <alignment horizontal="right"/>
    </xf>
    <xf numFmtId="171" fontId="7" fillId="4" borderId="1" xfId="3" applyNumberFormat="1" applyFont="1" applyFill="1" applyBorder="1" applyAlignment="1" applyProtection="1">
      <alignment horizontal="right"/>
    </xf>
    <xf numFmtId="170" fontId="7" fillId="4" borderId="2" xfId="3" applyNumberFormat="1" applyFont="1" applyFill="1" applyBorder="1" applyAlignment="1" applyProtection="1">
      <alignment horizontal="right"/>
    </xf>
    <xf numFmtId="171" fontId="7" fillId="4" borderId="2" xfId="3" applyNumberFormat="1" applyFont="1" applyFill="1" applyBorder="1" applyAlignment="1" applyProtection="1">
      <alignment horizontal="right"/>
    </xf>
    <xf numFmtId="166" fontId="7" fillId="3" borderId="6" xfId="2" applyNumberFormat="1" applyFont="1" applyFill="1" applyBorder="1" applyProtection="1"/>
    <xf numFmtId="171" fontId="7" fillId="2" borderId="6" xfId="2" applyNumberFormat="1" applyFont="1" applyFill="1" applyBorder="1" applyProtection="1"/>
    <xf numFmtId="171" fontId="7" fillId="0" borderId="14" xfId="2" applyNumberFormat="1" applyFont="1" applyBorder="1" applyProtection="1"/>
    <xf numFmtId="171" fontId="7" fillId="0" borderId="7" xfId="2" applyNumberFormat="1" applyFont="1" applyBorder="1" applyProtection="1"/>
    <xf numFmtId="171" fontId="7" fillId="2" borderId="7" xfId="2" applyNumberFormat="1" applyFont="1" applyFill="1" applyBorder="1" applyProtection="1"/>
    <xf numFmtId="169" fontId="14" fillId="2" borderId="0" xfId="2" applyNumberFormat="1" applyFont="1" applyFill="1" applyAlignment="1" applyProtection="1">
      <alignment horizontal="right" vertical="center"/>
    </xf>
    <xf numFmtId="14" fontId="14" fillId="2" borderId="0" xfId="2" applyNumberFormat="1" applyFont="1" applyFill="1" applyAlignment="1" applyProtection="1">
      <alignment horizontal="right" vertical="center"/>
    </xf>
  </cellXfs>
  <cellStyles count="6">
    <cellStyle name="Normal" xfId="0" builtinId="0"/>
    <cellStyle name="Normal 2" xfId="2"/>
    <cellStyle name="Separador de milhares" xfId="1" builtinId="3"/>
    <cellStyle name="Separador de milhares 2" xfId="4"/>
    <cellStyle name="Separador de milhares 2 2" xfId="3"/>
    <cellStyle name="Separador de milhares 3" xf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257175</xdr:rowOff>
    </xdr:from>
    <xdr:to>
      <xdr:col>9</xdr:col>
      <xdr:colOff>208548</xdr:colOff>
      <xdr:row>4</xdr:row>
      <xdr:rowOff>238126</xdr:rowOff>
    </xdr:to>
    <xdr:sp macro="" textlink="">
      <xdr:nvSpPr>
        <xdr:cNvPr id="2" name="AutoShape 1"/>
        <xdr:cNvSpPr>
          <a:spLocks noChangeAspect="1" noChangeArrowheads="1"/>
        </xdr:cNvSpPr>
      </xdr:nvSpPr>
      <xdr:spPr bwMode="auto">
        <a:xfrm>
          <a:off x="2484408" y="326187"/>
          <a:ext cx="331405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3" name="AutoShape 1"/>
        <xdr:cNvSpPr>
          <a:spLocks noChangeAspect="1" noChangeArrowheads="1"/>
        </xdr:cNvSpPr>
      </xdr:nvSpPr>
      <xdr:spPr bwMode="auto">
        <a:xfrm>
          <a:off x="2484408" y="326187"/>
          <a:ext cx="186537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4" name="AutoShape 1"/>
        <xdr:cNvSpPr>
          <a:spLocks noChangeAspect="1" noChangeArrowheads="1"/>
        </xdr:cNvSpPr>
      </xdr:nvSpPr>
      <xdr:spPr bwMode="auto">
        <a:xfrm>
          <a:off x="2484408" y="329781"/>
          <a:ext cx="186501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5" name="AutoShape 1"/>
        <xdr:cNvSpPr>
          <a:spLocks noChangeAspect="1" noChangeArrowheads="1"/>
        </xdr:cNvSpPr>
      </xdr:nvSpPr>
      <xdr:spPr bwMode="auto">
        <a:xfrm>
          <a:off x="2484408" y="326187"/>
          <a:ext cx="186501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6" name="AutoShape 1"/>
        <xdr:cNvSpPr>
          <a:spLocks noChangeAspect="1" noChangeArrowheads="1"/>
        </xdr:cNvSpPr>
      </xdr:nvSpPr>
      <xdr:spPr bwMode="auto">
        <a:xfrm>
          <a:off x="2484408" y="326187"/>
          <a:ext cx="186501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7" name="AutoShape 1"/>
        <xdr:cNvSpPr>
          <a:spLocks noChangeAspect="1" noChangeArrowheads="1"/>
        </xdr:cNvSpPr>
      </xdr:nvSpPr>
      <xdr:spPr bwMode="auto">
        <a:xfrm>
          <a:off x="2484408" y="326187"/>
          <a:ext cx="186537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8" name="AutoShape 1"/>
        <xdr:cNvSpPr>
          <a:spLocks noChangeAspect="1" noChangeArrowheads="1"/>
        </xdr:cNvSpPr>
      </xdr:nvSpPr>
      <xdr:spPr bwMode="auto">
        <a:xfrm>
          <a:off x="2484408" y="329781"/>
          <a:ext cx="186501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9" name="AutoShape 1"/>
        <xdr:cNvSpPr>
          <a:spLocks noChangeAspect="1" noChangeArrowheads="1"/>
        </xdr:cNvSpPr>
      </xdr:nvSpPr>
      <xdr:spPr bwMode="auto">
        <a:xfrm>
          <a:off x="2484408" y="326187"/>
          <a:ext cx="186393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10" name="AutoShape 1"/>
        <xdr:cNvSpPr>
          <a:spLocks noChangeAspect="1" noChangeArrowheads="1"/>
        </xdr:cNvSpPr>
      </xdr:nvSpPr>
      <xdr:spPr bwMode="auto">
        <a:xfrm>
          <a:off x="2484408" y="329781"/>
          <a:ext cx="1863576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11" name="AutoShape 1"/>
        <xdr:cNvSpPr>
          <a:spLocks noChangeAspect="1" noChangeArrowheads="1"/>
        </xdr:cNvSpPr>
      </xdr:nvSpPr>
      <xdr:spPr bwMode="auto">
        <a:xfrm>
          <a:off x="2484408" y="326187"/>
          <a:ext cx="186357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12" name="AutoShape 1"/>
        <xdr:cNvSpPr>
          <a:spLocks noChangeAspect="1" noChangeArrowheads="1"/>
        </xdr:cNvSpPr>
      </xdr:nvSpPr>
      <xdr:spPr bwMode="auto">
        <a:xfrm>
          <a:off x="2484408" y="326187"/>
          <a:ext cx="186357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13" name="AutoShape 1"/>
        <xdr:cNvSpPr>
          <a:spLocks noChangeAspect="1" noChangeArrowheads="1"/>
        </xdr:cNvSpPr>
      </xdr:nvSpPr>
      <xdr:spPr bwMode="auto">
        <a:xfrm>
          <a:off x="2484408" y="326187"/>
          <a:ext cx="186393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14" name="AutoShape 1"/>
        <xdr:cNvSpPr>
          <a:spLocks noChangeAspect="1" noChangeArrowheads="1"/>
        </xdr:cNvSpPr>
      </xdr:nvSpPr>
      <xdr:spPr bwMode="auto">
        <a:xfrm>
          <a:off x="2484408" y="329781"/>
          <a:ext cx="1863576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15" name="AutoShape 1"/>
        <xdr:cNvSpPr>
          <a:spLocks noChangeAspect="1" noChangeArrowheads="1"/>
        </xdr:cNvSpPr>
      </xdr:nvSpPr>
      <xdr:spPr bwMode="auto">
        <a:xfrm>
          <a:off x="2484408" y="326187"/>
          <a:ext cx="186537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16" name="AutoShape 1"/>
        <xdr:cNvSpPr>
          <a:spLocks noChangeAspect="1" noChangeArrowheads="1"/>
        </xdr:cNvSpPr>
      </xdr:nvSpPr>
      <xdr:spPr bwMode="auto">
        <a:xfrm>
          <a:off x="2484408" y="329781"/>
          <a:ext cx="186501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17" name="AutoShape 1"/>
        <xdr:cNvSpPr>
          <a:spLocks noChangeAspect="1" noChangeArrowheads="1"/>
        </xdr:cNvSpPr>
      </xdr:nvSpPr>
      <xdr:spPr bwMode="auto">
        <a:xfrm>
          <a:off x="2484408" y="326187"/>
          <a:ext cx="186501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18" name="AutoShape 1"/>
        <xdr:cNvSpPr>
          <a:spLocks noChangeAspect="1" noChangeArrowheads="1"/>
        </xdr:cNvSpPr>
      </xdr:nvSpPr>
      <xdr:spPr bwMode="auto">
        <a:xfrm>
          <a:off x="2484408" y="326187"/>
          <a:ext cx="186501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19" name="AutoShape 1"/>
        <xdr:cNvSpPr>
          <a:spLocks noChangeAspect="1" noChangeArrowheads="1"/>
        </xdr:cNvSpPr>
      </xdr:nvSpPr>
      <xdr:spPr bwMode="auto">
        <a:xfrm>
          <a:off x="2484408" y="326187"/>
          <a:ext cx="186537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20" name="AutoShape 1"/>
        <xdr:cNvSpPr>
          <a:spLocks noChangeAspect="1" noChangeArrowheads="1"/>
        </xdr:cNvSpPr>
      </xdr:nvSpPr>
      <xdr:spPr bwMode="auto">
        <a:xfrm>
          <a:off x="2484408" y="329781"/>
          <a:ext cx="186501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21" name="AutoShape 1"/>
        <xdr:cNvSpPr>
          <a:spLocks noChangeAspect="1" noChangeArrowheads="1"/>
        </xdr:cNvSpPr>
      </xdr:nvSpPr>
      <xdr:spPr bwMode="auto">
        <a:xfrm>
          <a:off x="2484408" y="326187"/>
          <a:ext cx="186393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22" name="AutoShape 1"/>
        <xdr:cNvSpPr>
          <a:spLocks noChangeAspect="1" noChangeArrowheads="1"/>
        </xdr:cNvSpPr>
      </xdr:nvSpPr>
      <xdr:spPr bwMode="auto">
        <a:xfrm>
          <a:off x="2484408" y="329781"/>
          <a:ext cx="1863576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23" name="AutoShape 1"/>
        <xdr:cNvSpPr>
          <a:spLocks noChangeAspect="1" noChangeArrowheads="1"/>
        </xdr:cNvSpPr>
      </xdr:nvSpPr>
      <xdr:spPr bwMode="auto">
        <a:xfrm>
          <a:off x="2484408" y="326187"/>
          <a:ext cx="186357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24" name="AutoShape 1"/>
        <xdr:cNvSpPr>
          <a:spLocks noChangeAspect="1" noChangeArrowheads="1"/>
        </xdr:cNvSpPr>
      </xdr:nvSpPr>
      <xdr:spPr bwMode="auto">
        <a:xfrm>
          <a:off x="2484408" y="326187"/>
          <a:ext cx="186357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25" name="AutoShape 1"/>
        <xdr:cNvSpPr>
          <a:spLocks noChangeAspect="1" noChangeArrowheads="1"/>
        </xdr:cNvSpPr>
      </xdr:nvSpPr>
      <xdr:spPr bwMode="auto">
        <a:xfrm>
          <a:off x="2484408" y="326187"/>
          <a:ext cx="186393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26" name="AutoShape 1"/>
        <xdr:cNvSpPr>
          <a:spLocks noChangeAspect="1" noChangeArrowheads="1"/>
        </xdr:cNvSpPr>
      </xdr:nvSpPr>
      <xdr:spPr bwMode="auto">
        <a:xfrm>
          <a:off x="2484408" y="329781"/>
          <a:ext cx="1863576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27" name="AutoShape 1"/>
        <xdr:cNvSpPr>
          <a:spLocks noChangeAspect="1" noChangeArrowheads="1"/>
        </xdr:cNvSpPr>
      </xdr:nvSpPr>
      <xdr:spPr bwMode="auto">
        <a:xfrm>
          <a:off x="2484408" y="326187"/>
          <a:ext cx="186537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28" name="AutoShape 1"/>
        <xdr:cNvSpPr>
          <a:spLocks noChangeAspect="1" noChangeArrowheads="1"/>
        </xdr:cNvSpPr>
      </xdr:nvSpPr>
      <xdr:spPr bwMode="auto">
        <a:xfrm>
          <a:off x="2484408" y="329781"/>
          <a:ext cx="186501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29" name="AutoShape 1"/>
        <xdr:cNvSpPr>
          <a:spLocks noChangeAspect="1" noChangeArrowheads="1"/>
        </xdr:cNvSpPr>
      </xdr:nvSpPr>
      <xdr:spPr bwMode="auto">
        <a:xfrm>
          <a:off x="2484408" y="326187"/>
          <a:ext cx="186501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30" name="AutoShape 1"/>
        <xdr:cNvSpPr>
          <a:spLocks noChangeAspect="1" noChangeArrowheads="1"/>
        </xdr:cNvSpPr>
      </xdr:nvSpPr>
      <xdr:spPr bwMode="auto">
        <a:xfrm>
          <a:off x="2484408" y="326187"/>
          <a:ext cx="186501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31" name="AutoShape 1"/>
        <xdr:cNvSpPr>
          <a:spLocks noChangeAspect="1" noChangeArrowheads="1"/>
        </xdr:cNvSpPr>
      </xdr:nvSpPr>
      <xdr:spPr bwMode="auto">
        <a:xfrm>
          <a:off x="2484408" y="326187"/>
          <a:ext cx="186537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32" name="AutoShape 1"/>
        <xdr:cNvSpPr>
          <a:spLocks noChangeAspect="1" noChangeArrowheads="1"/>
        </xdr:cNvSpPr>
      </xdr:nvSpPr>
      <xdr:spPr bwMode="auto">
        <a:xfrm>
          <a:off x="2484408" y="329781"/>
          <a:ext cx="186501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33" name="AutoShape 1"/>
        <xdr:cNvSpPr>
          <a:spLocks noChangeAspect="1" noChangeArrowheads="1"/>
        </xdr:cNvSpPr>
      </xdr:nvSpPr>
      <xdr:spPr bwMode="auto">
        <a:xfrm>
          <a:off x="2484408" y="326187"/>
          <a:ext cx="186393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34" name="AutoShape 1"/>
        <xdr:cNvSpPr>
          <a:spLocks noChangeAspect="1" noChangeArrowheads="1"/>
        </xdr:cNvSpPr>
      </xdr:nvSpPr>
      <xdr:spPr bwMode="auto">
        <a:xfrm>
          <a:off x="2484408" y="329781"/>
          <a:ext cx="1863576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35" name="AutoShape 1"/>
        <xdr:cNvSpPr>
          <a:spLocks noChangeAspect="1" noChangeArrowheads="1"/>
        </xdr:cNvSpPr>
      </xdr:nvSpPr>
      <xdr:spPr bwMode="auto">
        <a:xfrm>
          <a:off x="2484408" y="326187"/>
          <a:ext cx="186357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36" name="AutoShape 1"/>
        <xdr:cNvSpPr>
          <a:spLocks noChangeAspect="1" noChangeArrowheads="1"/>
        </xdr:cNvSpPr>
      </xdr:nvSpPr>
      <xdr:spPr bwMode="auto">
        <a:xfrm>
          <a:off x="2484408" y="326187"/>
          <a:ext cx="186357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37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38" name="AutoShape 1"/>
        <xdr:cNvSpPr>
          <a:spLocks noChangeAspect="1" noChangeArrowheads="1"/>
        </xdr:cNvSpPr>
      </xdr:nvSpPr>
      <xdr:spPr bwMode="auto">
        <a:xfrm>
          <a:off x="2484408" y="329781"/>
          <a:ext cx="1244786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39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40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41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42" name="AutoShape 1"/>
        <xdr:cNvSpPr>
          <a:spLocks noChangeAspect="1" noChangeArrowheads="1"/>
        </xdr:cNvSpPr>
      </xdr:nvSpPr>
      <xdr:spPr bwMode="auto">
        <a:xfrm>
          <a:off x="2484408" y="329781"/>
          <a:ext cx="1244786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43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44" name="AutoShape 1"/>
        <xdr:cNvSpPr>
          <a:spLocks noChangeAspect="1" noChangeArrowheads="1"/>
        </xdr:cNvSpPr>
      </xdr:nvSpPr>
      <xdr:spPr bwMode="auto">
        <a:xfrm>
          <a:off x="2484408" y="329781"/>
          <a:ext cx="1244786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45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46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47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48" name="AutoShape 1"/>
        <xdr:cNvSpPr>
          <a:spLocks noChangeAspect="1" noChangeArrowheads="1"/>
        </xdr:cNvSpPr>
      </xdr:nvSpPr>
      <xdr:spPr bwMode="auto">
        <a:xfrm>
          <a:off x="2484408" y="329781"/>
          <a:ext cx="1244786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49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50" name="AutoShape 1"/>
        <xdr:cNvSpPr>
          <a:spLocks noChangeAspect="1" noChangeArrowheads="1"/>
        </xdr:cNvSpPr>
      </xdr:nvSpPr>
      <xdr:spPr bwMode="auto">
        <a:xfrm>
          <a:off x="2484408" y="329781"/>
          <a:ext cx="1244786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51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52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53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54" name="AutoShape 1"/>
        <xdr:cNvSpPr>
          <a:spLocks noChangeAspect="1" noChangeArrowheads="1"/>
        </xdr:cNvSpPr>
      </xdr:nvSpPr>
      <xdr:spPr bwMode="auto">
        <a:xfrm>
          <a:off x="2484408" y="329781"/>
          <a:ext cx="1244786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55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56" name="AutoShape 1"/>
        <xdr:cNvSpPr>
          <a:spLocks noChangeAspect="1" noChangeArrowheads="1"/>
        </xdr:cNvSpPr>
      </xdr:nvSpPr>
      <xdr:spPr bwMode="auto">
        <a:xfrm>
          <a:off x="2484408" y="329781"/>
          <a:ext cx="1244786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57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58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59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60" name="AutoShape 1"/>
        <xdr:cNvSpPr>
          <a:spLocks noChangeAspect="1" noChangeArrowheads="1"/>
        </xdr:cNvSpPr>
      </xdr:nvSpPr>
      <xdr:spPr bwMode="auto">
        <a:xfrm>
          <a:off x="2484408" y="329781"/>
          <a:ext cx="1244786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61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62" name="AutoShape 1"/>
        <xdr:cNvSpPr>
          <a:spLocks noChangeAspect="1" noChangeArrowheads="1"/>
        </xdr:cNvSpPr>
      </xdr:nvSpPr>
      <xdr:spPr bwMode="auto">
        <a:xfrm>
          <a:off x="2484408" y="329781"/>
          <a:ext cx="1244786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63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64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65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66" name="AutoShape 1"/>
        <xdr:cNvSpPr>
          <a:spLocks noChangeAspect="1" noChangeArrowheads="1"/>
        </xdr:cNvSpPr>
      </xdr:nvSpPr>
      <xdr:spPr bwMode="auto">
        <a:xfrm>
          <a:off x="2484408" y="329781"/>
          <a:ext cx="1244786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67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68" name="AutoShape 1"/>
        <xdr:cNvSpPr>
          <a:spLocks noChangeAspect="1" noChangeArrowheads="1"/>
        </xdr:cNvSpPr>
      </xdr:nvSpPr>
      <xdr:spPr bwMode="auto">
        <a:xfrm>
          <a:off x="2484408" y="329781"/>
          <a:ext cx="1244786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69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70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71" name="AutoShape 1"/>
        <xdr:cNvSpPr>
          <a:spLocks noChangeAspect="1" noChangeArrowheads="1"/>
        </xdr:cNvSpPr>
      </xdr:nvSpPr>
      <xdr:spPr bwMode="auto">
        <a:xfrm>
          <a:off x="2484408" y="326187"/>
          <a:ext cx="124478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72" name="AutoShape 1"/>
        <xdr:cNvSpPr>
          <a:spLocks noChangeAspect="1" noChangeArrowheads="1"/>
        </xdr:cNvSpPr>
      </xdr:nvSpPr>
      <xdr:spPr bwMode="auto">
        <a:xfrm>
          <a:off x="2484408" y="329781"/>
          <a:ext cx="1244786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73" name="AutoShape 1"/>
        <xdr:cNvSpPr>
          <a:spLocks noChangeAspect="1" noChangeArrowheads="1"/>
        </xdr:cNvSpPr>
      </xdr:nvSpPr>
      <xdr:spPr bwMode="auto">
        <a:xfrm>
          <a:off x="2484408" y="326187"/>
          <a:ext cx="13052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74" name="AutoShape 1"/>
        <xdr:cNvSpPr>
          <a:spLocks noChangeAspect="1" noChangeArrowheads="1"/>
        </xdr:cNvSpPr>
      </xdr:nvSpPr>
      <xdr:spPr bwMode="auto">
        <a:xfrm>
          <a:off x="2484408" y="329781"/>
          <a:ext cx="123986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75" name="AutoShape 1"/>
        <xdr:cNvSpPr>
          <a:spLocks noChangeAspect="1" noChangeArrowheads="1"/>
        </xdr:cNvSpPr>
      </xdr:nvSpPr>
      <xdr:spPr bwMode="auto">
        <a:xfrm>
          <a:off x="2484408" y="326187"/>
          <a:ext cx="123986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76" name="AutoShape 1"/>
        <xdr:cNvSpPr>
          <a:spLocks noChangeAspect="1" noChangeArrowheads="1"/>
        </xdr:cNvSpPr>
      </xdr:nvSpPr>
      <xdr:spPr bwMode="auto">
        <a:xfrm>
          <a:off x="2484408" y="326187"/>
          <a:ext cx="123986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77" name="AutoShape 1"/>
        <xdr:cNvSpPr>
          <a:spLocks noChangeAspect="1" noChangeArrowheads="1"/>
        </xdr:cNvSpPr>
      </xdr:nvSpPr>
      <xdr:spPr bwMode="auto">
        <a:xfrm>
          <a:off x="2484408" y="326187"/>
          <a:ext cx="13052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78" name="AutoShape 1"/>
        <xdr:cNvSpPr>
          <a:spLocks noChangeAspect="1" noChangeArrowheads="1"/>
        </xdr:cNvSpPr>
      </xdr:nvSpPr>
      <xdr:spPr bwMode="auto">
        <a:xfrm>
          <a:off x="2484408" y="329781"/>
          <a:ext cx="123986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79" name="AutoShape 1"/>
        <xdr:cNvSpPr>
          <a:spLocks noChangeAspect="1" noChangeArrowheads="1"/>
        </xdr:cNvSpPr>
      </xdr:nvSpPr>
      <xdr:spPr bwMode="auto">
        <a:xfrm>
          <a:off x="2484408" y="326187"/>
          <a:ext cx="13814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80" name="AutoShape 1"/>
        <xdr:cNvSpPr>
          <a:spLocks noChangeAspect="1" noChangeArrowheads="1"/>
        </xdr:cNvSpPr>
      </xdr:nvSpPr>
      <xdr:spPr bwMode="auto">
        <a:xfrm>
          <a:off x="2484408" y="329781"/>
          <a:ext cx="12862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81" name="AutoShape 1"/>
        <xdr:cNvSpPr>
          <a:spLocks noChangeAspect="1" noChangeArrowheads="1"/>
        </xdr:cNvSpPr>
      </xdr:nvSpPr>
      <xdr:spPr bwMode="auto">
        <a:xfrm>
          <a:off x="2484408" y="326187"/>
          <a:ext cx="12862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82" name="AutoShape 1"/>
        <xdr:cNvSpPr>
          <a:spLocks noChangeAspect="1" noChangeArrowheads="1"/>
        </xdr:cNvSpPr>
      </xdr:nvSpPr>
      <xdr:spPr bwMode="auto">
        <a:xfrm>
          <a:off x="2484408" y="326187"/>
          <a:ext cx="12862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83" name="AutoShape 1"/>
        <xdr:cNvSpPr>
          <a:spLocks noChangeAspect="1" noChangeArrowheads="1"/>
        </xdr:cNvSpPr>
      </xdr:nvSpPr>
      <xdr:spPr bwMode="auto">
        <a:xfrm>
          <a:off x="2484408" y="326187"/>
          <a:ext cx="13814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84" name="AutoShape 1"/>
        <xdr:cNvSpPr>
          <a:spLocks noChangeAspect="1" noChangeArrowheads="1"/>
        </xdr:cNvSpPr>
      </xdr:nvSpPr>
      <xdr:spPr bwMode="auto">
        <a:xfrm>
          <a:off x="2484408" y="329781"/>
          <a:ext cx="12862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85" name="AutoShape 1"/>
        <xdr:cNvSpPr>
          <a:spLocks noChangeAspect="1" noChangeArrowheads="1"/>
        </xdr:cNvSpPr>
      </xdr:nvSpPr>
      <xdr:spPr bwMode="auto">
        <a:xfrm>
          <a:off x="2484408" y="326187"/>
          <a:ext cx="13052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86" name="AutoShape 1"/>
        <xdr:cNvSpPr>
          <a:spLocks noChangeAspect="1" noChangeArrowheads="1"/>
        </xdr:cNvSpPr>
      </xdr:nvSpPr>
      <xdr:spPr bwMode="auto">
        <a:xfrm>
          <a:off x="2484408" y="329781"/>
          <a:ext cx="123986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87" name="AutoShape 1"/>
        <xdr:cNvSpPr>
          <a:spLocks noChangeAspect="1" noChangeArrowheads="1"/>
        </xdr:cNvSpPr>
      </xdr:nvSpPr>
      <xdr:spPr bwMode="auto">
        <a:xfrm>
          <a:off x="2484408" y="326187"/>
          <a:ext cx="123986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88" name="AutoShape 1"/>
        <xdr:cNvSpPr>
          <a:spLocks noChangeAspect="1" noChangeArrowheads="1"/>
        </xdr:cNvSpPr>
      </xdr:nvSpPr>
      <xdr:spPr bwMode="auto">
        <a:xfrm>
          <a:off x="2484408" y="326187"/>
          <a:ext cx="123986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89" name="AutoShape 1"/>
        <xdr:cNvSpPr>
          <a:spLocks noChangeAspect="1" noChangeArrowheads="1"/>
        </xdr:cNvSpPr>
      </xdr:nvSpPr>
      <xdr:spPr bwMode="auto">
        <a:xfrm>
          <a:off x="2484408" y="326187"/>
          <a:ext cx="13052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90" name="AutoShape 1"/>
        <xdr:cNvSpPr>
          <a:spLocks noChangeAspect="1" noChangeArrowheads="1"/>
        </xdr:cNvSpPr>
      </xdr:nvSpPr>
      <xdr:spPr bwMode="auto">
        <a:xfrm>
          <a:off x="2484408" y="329781"/>
          <a:ext cx="123986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91" name="AutoShape 1"/>
        <xdr:cNvSpPr>
          <a:spLocks noChangeAspect="1" noChangeArrowheads="1"/>
        </xdr:cNvSpPr>
      </xdr:nvSpPr>
      <xdr:spPr bwMode="auto">
        <a:xfrm>
          <a:off x="2484408" y="326187"/>
          <a:ext cx="13814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92" name="AutoShape 1"/>
        <xdr:cNvSpPr>
          <a:spLocks noChangeAspect="1" noChangeArrowheads="1"/>
        </xdr:cNvSpPr>
      </xdr:nvSpPr>
      <xdr:spPr bwMode="auto">
        <a:xfrm>
          <a:off x="2484408" y="329781"/>
          <a:ext cx="12862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93" name="AutoShape 1"/>
        <xdr:cNvSpPr>
          <a:spLocks noChangeAspect="1" noChangeArrowheads="1"/>
        </xdr:cNvSpPr>
      </xdr:nvSpPr>
      <xdr:spPr bwMode="auto">
        <a:xfrm>
          <a:off x="2484408" y="326187"/>
          <a:ext cx="12862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94" name="AutoShape 1"/>
        <xdr:cNvSpPr>
          <a:spLocks noChangeAspect="1" noChangeArrowheads="1"/>
        </xdr:cNvSpPr>
      </xdr:nvSpPr>
      <xdr:spPr bwMode="auto">
        <a:xfrm>
          <a:off x="2484408" y="326187"/>
          <a:ext cx="12862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95" name="AutoShape 1"/>
        <xdr:cNvSpPr>
          <a:spLocks noChangeAspect="1" noChangeArrowheads="1"/>
        </xdr:cNvSpPr>
      </xdr:nvSpPr>
      <xdr:spPr bwMode="auto">
        <a:xfrm>
          <a:off x="2484408" y="326187"/>
          <a:ext cx="13814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96" name="AutoShape 1"/>
        <xdr:cNvSpPr>
          <a:spLocks noChangeAspect="1" noChangeArrowheads="1"/>
        </xdr:cNvSpPr>
      </xdr:nvSpPr>
      <xdr:spPr bwMode="auto">
        <a:xfrm>
          <a:off x="2484408" y="329781"/>
          <a:ext cx="12862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97" name="AutoShape 1"/>
        <xdr:cNvSpPr>
          <a:spLocks noChangeAspect="1" noChangeArrowheads="1"/>
        </xdr:cNvSpPr>
      </xdr:nvSpPr>
      <xdr:spPr bwMode="auto">
        <a:xfrm>
          <a:off x="2484408" y="326187"/>
          <a:ext cx="13052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98" name="AutoShape 1"/>
        <xdr:cNvSpPr>
          <a:spLocks noChangeAspect="1" noChangeArrowheads="1"/>
        </xdr:cNvSpPr>
      </xdr:nvSpPr>
      <xdr:spPr bwMode="auto">
        <a:xfrm>
          <a:off x="2484408" y="329781"/>
          <a:ext cx="123986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99" name="AutoShape 1"/>
        <xdr:cNvSpPr>
          <a:spLocks noChangeAspect="1" noChangeArrowheads="1"/>
        </xdr:cNvSpPr>
      </xdr:nvSpPr>
      <xdr:spPr bwMode="auto">
        <a:xfrm>
          <a:off x="2484408" y="326187"/>
          <a:ext cx="123986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100" name="AutoShape 1"/>
        <xdr:cNvSpPr>
          <a:spLocks noChangeAspect="1" noChangeArrowheads="1"/>
        </xdr:cNvSpPr>
      </xdr:nvSpPr>
      <xdr:spPr bwMode="auto">
        <a:xfrm>
          <a:off x="2484408" y="326187"/>
          <a:ext cx="123986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01" name="AutoShape 1"/>
        <xdr:cNvSpPr>
          <a:spLocks noChangeAspect="1" noChangeArrowheads="1"/>
        </xdr:cNvSpPr>
      </xdr:nvSpPr>
      <xdr:spPr bwMode="auto">
        <a:xfrm>
          <a:off x="2484408" y="326187"/>
          <a:ext cx="13052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102" name="AutoShape 1"/>
        <xdr:cNvSpPr>
          <a:spLocks noChangeAspect="1" noChangeArrowheads="1"/>
        </xdr:cNvSpPr>
      </xdr:nvSpPr>
      <xdr:spPr bwMode="auto">
        <a:xfrm>
          <a:off x="2484408" y="329781"/>
          <a:ext cx="123986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03" name="AutoShape 1"/>
        <xdr:cNvSpPr>
          <a:spLocks noChangeAspect="1" noChangeArrowheads="1"/>
        </xdr:cNvSpPr>
      </xdr:nvSpPr>
      <xdr:spPr bwMode="auto">
        <a:xfrm>
          <a:off x="2484408" y="326187"/>
          <a:ext cx="13814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104" name="AutoShape 1"/>
        <xdr:cNvSpPr>
          <a:spLocks noChangeAspect="1" noChangeArrowheads="1"/>
        </xdr:cNvSpPr>
      </xdr:nvSpPr>
      <xdr:spPr bwMode="auto">
        <a:xfrm>
          <a:off x="2484408" y="329781"/>
          <a:ext cx="12862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105" name="AutoShape 1"/>
        <xdr:cNvSpPr>
          <a:spLocks noChangeAspect="1" noChangeArrowheads="1"/>
        </xdr:cNvSpPr>
      </xdr:nvSpPr>
      <xdr:spPr bwMode="auto">
        <a:xfrm>
          <a:off x="2484408" y="326187"/>
          <a:ext cx="12862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06" name="AutoShape 1"/>
        <xdr:cNvSpPr>
          <a:spLocks noChangeAspect="1" noChangeArrowheads="1"/>
        </xdr:cNvSpPr>
      </xdr:nvSpPr>
      <xdr:spPr bwMode="auto">
        <a:xfrm>
          <a:off x="2484408" y="326187"/>
          <a:ext cx="13814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07" name="AutoShape 1"/>
        <xdr:cNvSpPr>
          <a:spLocks noChangeAspect="1" noChangeArrowheads="1"/>
        </xdr:cNvSpPr>
      </xdr:nvSpPr>
      <xdr:spPr bwMode="auto">
        <a:xfrm>
          <a:off x="2484408" y="326187"/>
          <a:ext cx="124478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08" name="AutoShape 1"/>
        <xdr:cNvSpPr>
          <a:spLocks noChangeAspect="1" noChangeArrowheads="1"/>
        </xdr:cNvSpPr>
      </xdr:nvSpPr>
      <xdr:spPr bwMode="auto">
        <a:xfrm>
          <a:off x="2484408" y="329781"/>
          <a:ext cx="124478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09" name="AutoShape 1"/>
        <xdr:cNvSpPr>
          <a:spLocks noChangeAspect="1" noChangeArrowheads="1"/>
        </xdr:cNvSpPr>
      </xdr:nvSpPr>
      <xdr:spPr bwMode="auto">
        <a:xfrm>
          <a:off x="2484408" y="326187"/>
          <a:ext cx="124478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10" name="AutoShape 1"/>
        <xdr:cNvSpPr>
          <a:spLocks noChangeAspect="1" noChangeArrowheads="1"/>
        </xdr:cNvSpPr>
      </xdr:nvSpPr>
      <xdr:spPr bwMode="auto">
        <a:xfrm>
          <a:off x="2484408" y="326187"/>
          <a:ext cx="124478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11" name="AutoShape 1"/>
        <xdr:cNvSpPr>
          <a:spLocks noChangeAspect="1" noChangeArrowheads="1"/>
        </xdr:cNvSpPr>
      </xdr:nvSpPr>
      <xdr:spPr bwMode="auto">
        <a:xfrm>
          <a:off x="2484408" y="326187"/>
          <a:ext cx="124478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12" name="AutoShape 1"/>
        <xdr:cNvSpPr>
          <a:spLocks noChangeAspect="1" noChangeArrowheads="1"/>
        </xdr:cNvSpPr>
      </xdr:nvSpPr>
      <xdr:spPr bwMode="auto">
        <a:xfrm>
          <a:off x="2484408" y="329781"/>
          <a:ext cx="124478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13" name="AutoShape 1"/>
        <xdr:cNvSpPr>
          <a:spLocks noChangeAspect="1" noChangeArrowheads="1"/>
        </xdr:cNvSpPr>
      </xdr:nvSpPr>
      <xdr:spPr bwMode="auto">
        <a:xfrm>
          <a:off x="2484408" y="326187"/>
          <a:ext cx="124478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14" name="AutoShape 1"/>
        <xdr:cNvSpPr>
          <a:spLocks noChangeAspect="1" noChangeArrowheads="1"/>
        </xdr:cNvSpPr>
      </xdr:nvSpPr>
      <xdr:spPr bwMode="auto">
        <a:xfrm>
          <a:off x="2484408" y="329781"/>
          <a:ext cx="124478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15" name="AutoShape 1"/>
        <xdr:cNvSpPr>
          <a:spLocks noChangeAspect="1" noChangeArrowheads="1"/>
        </xdr:cNvSpPr>
      </xdr:nvSpPr>
      <xdr:spPr bwMode="auto">
        <a:xfrm>
          <a:off x="2484408" y="326187"/>
          <a:ext cx="124478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16" name="AutoShape 1"/>
        <xdr:cNvSpPr>
          <a:spLocks noChangeAspect="1" noChangeArrowheads="1"/>
        </xdr:cNvSpPr>
      </xdr:nvSpPr>
      <xdr:spPr bwMode="auto">
        <a:xfrm>
          <a:off x="2484408" y="326187"/>
          <a:ext cx="124478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17" name="AutoShape 1"/>
        <xdr:cNvSpPr>
          <a:spLocks noChangeAspect="1" noChangeArrowheads="1"/>
        </xdr:cNvSpPr>
      </xdr:nvSpPr>
      <xdr:spPr bwMode="auto">
        <a:xfrm>
          <a:off x="2484408" y="326187"/>
          <a:ext cx="124478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18" name="AutoShape 1"/>
        <xdr:cNvSpPr>
          <a:spLocks noChangeAspect="1" noChangeArrowheads="1"/>
        </xdr:cNvSpPr>
      </xdr:nvSpPr>
      <xdr:spPr bwMode="auto">
        <a:xfrm>
          <a:off x="2484408" y="329781"/>
          <a:ext cx="124478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19" name="AutoShape 1"/>
        <xdr:cNvSpPr>
          <a:spLocks noChangeAspect="1" noChangeArrowheads="1"/>
        </xdr:cNvSpPr>
      </xdr:nvSpPr>
      <xdr:spPr bwMode="auto">
        <a:xfrm>
          <a:off x="2484408" y="326187"/>
          <a:ext cx="124478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0" name="AutoShape 1"/>
        <xdr:cNvSpPr>
          <a:spLocks noChangeAspect="1" noChangeArrowheads="1"/>
        </xdr:cNvSpPr>
      </xdr:nvSpPr>
      <xdr:spPr bwMode="auto">
        <a:xfrm>
          <a:off x="2484408" y="329781"/>
          <a:ext cx="124478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1" name="AutoShape 1"/>
        <xdr:cNvSpPr>
          <a:spLocks noChangeAspect="1" noChangeArrowheads="1"/>
        </xdr:cNvSpPr>
      </xdr:nvSpPr>
      <xdr:spPr bwMode="auto">
        <a:xfrm>
          <a:off x="2484408" y="326187"/>
          <a:ext cx="124478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2" name="AutoShape 1"/>
        <xdr:cNvSpPr>
          <a:spLocks noChangeAspect="1" noChangeArrowheads="1"/>
        </xdr:cNvSpPr>
      </xdr:nvSpPr>
      <xdr:spPr bwMode="auto">
        <a:xfrm>
          <a:off x="2484408" y="326187"/>
          <a:ext cx="124478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3" name="AutoShape 1"/>
        <xdr:cNvSpPr>
          <a:spLocks noChangeAspect="1" noChangeArrowheads="1"/>
        </xdr:cNvSpPr>
      </xdr:nvSpPr>
      <xdr:spPr bwMode="auto">
        <a:xfrm>
          <a:off x="2484408" y="326187"/>
          <a:ext cx="124478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4" name="AutoShape 1"/>
        <xdr:cNvSpPr>
          <a:spLocks noChangeAspect="1" noChangeArrowheads="1"/>
        </xdr:cNvSpPr>
      </xdr:nvSpPr>
      <xdr:spPr bwMode="auto">
        <a:xfrm>
          <a:off x="2484408" y="329781"/>
          <a:ext cx="124478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5" name="AutoShape 1"/>
        <xdr:cNvSpPr>
          <a:spLocks noChangeAspect="1" noChangeArrowheads="1"/>
        </xdr:cNvSpPr>
      </xdr:nvSpPr>
      <xdr:spPr bwMode="auto">
        <a:xfrm>
          <a:off x="2484408" y="326187"/>
          <a:ext cx="124478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6" name="AutoShape 1"/>
        <xdr:cNvSpPr>
          <a:spLocks noChangeAspect="1" noChangeArrowheads="1"/>
        </xdr:cNvSpPr>
      </xdr:nvSpPr>
      <xdr:spPr bwMode="auto">
        <a:xfrm>
          <a:off x="2484408" y="329781"/>
          <a:ext cx="124478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7" name="AutoShape 1"/>
        <xdr:cNvSpPr>
          <a:spLocks noChangeAspect="1" noChangeArrowheads="1"/>
        </xdr:cNvSpPr>
      </xdr:nvSpPr>
      <xdr:spPr bwMode="auto">
        <a:xfrm>
          <a:off x="2484408" y="326187"/>
          <a:ext cx="124478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8" name="AutoShape 1"/>
        <xdr:cNvSpPr>
          <a:spLocks noChangeAspect="1" noChangeArrowheads="1"/>
        </xdr:cNvSpPr>
      </xdr:nvSpPr>
      <xdr:spPr bwMode="auto">
        <a:xfrm>
          <a:off x="2484408" y="326187"/>
          <a:ext cx="124478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" name="AutoShape 1"/>
        <xdr:cNvSpPr>
          <a:spLocks noChangeAspect="1" noChangeArrowheads="1"/>
        </xdr:cNvSpPr>
      </xdr:nvSpPr>
      <xdr:spPr bwMode="auto">
        <a:xfrm>
          <a:off x="2484408" y="326187"/>
          <a:ext cx="124478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30" name="AutoShape 1"/>
        <xdr:cNvSpPr>
          <a:spLocks noChangeAspect="1" noChangeArrowheads="1"/>
        </xdr:cNvSpPr>
      </xdr:nvSpPr>
      <xdr:spPr bwMode="auto">
        <a:xfrm>
          <a:off x="2484408" y="329781"/>
          <a:ext cx="124478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31" name="AutoShape 1"/>
        <xdr:cNvSpPr>
          <a:spLocks noChangeAspect="1" noChangeArrowheads="1"/>
        </xdr:cNvSpPr>
      </xdr:nvSpPr>
      <xdr:spPr bwMode="auto">
        <a:xfrm>
          <a:off x="2484408" y="326187"/>
          <a:ext cx="124478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32" name="AutoShape 1"/>
        <xdr:cNvSpPr>
          <a:spLocks noChangeAspect="1" noChangeArrowheads="1"/>
        </xdr:cNvSpPr>
      </xdr:nvSpPr>
      <xdr:spPr bwMode="auto">
        <a:xfrm>
          <a:off x="2484408" y="329781"/>
          <a:ext cx="124478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33" name="AutoShape 1"/>
        <xdr:cNvSpPr>
          <a:spLocks noChangeAspect="1" noChangeArrowheads="1"/>
        </xdr:cNvSpPr>
      </xdr:nvSpPr>
      <xdr:spPr bwMode="auto">
        <a:xfrm>
          <a:off x="2484408" y="326187"/>
          <a:ext cx="124478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34" name="AutoShape 1"/>
        <xdr:cNvSpPr>
          <a:spLocks noChangeAspect="1" noChangeArrowheads="1"/>
        </xdr:cNvSpPr>
      </xdr:nvSpPr>
      <xdr:spPr bwMode="auto">
        <a:xfrm>
          <a:off x="2484408" y="326187"/>
          <a:ext cx="124478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35" name="AutoShape 1"/>
        <xdr:cNvSpPr>
          <a:spLocks noChangeAspect="1" noChangeArrowheads="1"/>
        </xdr:cNvSpPr>
      </xdr:nvSpPr>
      <xdr:spPr bwMode="auto">
        <a:xfrm>
          <a:off x="2484408" y="326187"/>
          <a:ext cx="124478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36" name="AutoShape 1"/>
        <xdr:cNvSpPr>
          <a:spLocks noChangeAspect="1" noChangeArrowheads="1"/>
        </xdr:cNvSpPr>
      </xdr:nvSpPr>
      <xdr:spPr bwMode="auto">
        <a:xfrm>
          <a:off x="2484408" y="329781"/>
          <a:ext cx="124478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37" name="AutoShape 1"/>
        <xdr:cNvSpPr>
          <a:spLocks noChangeAspect="1" noChangeArrowheads="1"/>
        </xdr:cNvSpPr>
      </xdr:nvSpPr>
      <xdr:spPr bwMode="auto">
        <a:xfrm>
          <a:off x="2484408" y="326187"/>
          <a:ext cx="124478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38" name="AutoShape 1"/>
        <xdr:cNvSpPr>
          <a:spLocks noChangeAspect="1" noChangeArrowheads="1"/>
        </xdr:cNvSpPr>
      </xdr:nvSpPr>
      <xdr:spPr bwMode="auto">
        <a:xfrm>
          <a:off x="2484408" y="329781"/>
          <a:ext cx="124478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39" name="AutoShape 1"/>
        <xdr:cNvSpPr>
          <a:spLocks noChangeAspect="1" noChangeArrowheads="1"/>
        </xdr:cNvSpPr>
      </xdr:nvSpPr>
      <xdr:spPr bwMode="auto">
        <a:xfrm>
          <a:off x="2484408" y="326187"/>
          <a:ext cx="124478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40" name="AutoShape 1"/>
        <xdr:cNvSpPr>
          <a:spLocks noChangeAspect="1" noChangeArrowheads="1"/>
        </xdr:cNvSpPr>
      </xdr:nvSpPr>
      <xdr:spPr bwMode="auto">
        <a:xfrm>
          <a:off x="2484408" y="326187"/>
          <a:ext cx="123943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41" name="AutoShape 1"/>
        <xdr:cNvSpPr>
          <a:spLocks noChangeAspect="1" noChangeArrowheads="1"/>
        </xdr:cNvSpPr>
      </xdr:nvSpPr>
      <xdr:spPr bwMode="auto">
        <a:xfrm>
          <a:off x="2484408" y="329781"/>
          <a:ext cx="123907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42" name="AutoShape 1"/>
        <xdr:cNvSpPr>
          <a:spLocks noChangeAspect="1" noChangeArrowheads="1"/>
        </xdr:cNvSpPr>
      </xdr:nvSpPr>
      <xdr:spPr bwMode="auto">
        <a:xfrm>
          <a:off x="2484408" y="326187"/>
          <a:ext cx="12390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43" name="AutoShape 1"/>
        <xdr:cNvSpPr>
          <a:spLocks noChangeAspect="1" noChangeArrowheads="1"/>
        </xdr:cNvSpPr>
      </xdr:nvSpPr>
      <xdr:spPr bwMode="auto">
        <a:xfrm>
          <a:off x="2484408" y="326187"/>
          <a:ext cx="12390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44" name="AutoShape 1"/>
        <xdr:cNvSpPr>
          <a:spLocks noChangeAspect="1" noChangeArrowheads="1"/>
        </xdr:cNvSpPr>
      </xdr:nvSpPr>
      <xdr:spPr bwMode="auto">
        <a:xfrm>
          <a:off x="2484408" y="326187"/>
          <a:ext cx="123943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45" name="AutoShape 1"/>
        <xdr:cNvSpPr>
          <a:spLocks noChangeAspect="1" noChangeArrowheads="1"/>
        </xdr:cNvSpPr>
      </xdr:nvSpPr>
      <xdr:spPr bwMode="auto">
        <a:xfrm>
          <a:off x="2484408" y="329781"/>
          <a:ext cx="123907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46" name="AutoShape 1"/>
        <xdr:cNvSpPr>
          <a:spLocks noChangeAspect="1" noChangeArrowheads="1"/>
        </xdr:cNvSpPr>
      </xdr:nvSpPr>
      <xdr:spPr bwMode="auto">
        <a:xfrm>
          <a:off x="2484408" y="326187"/>
          <a:ext cx="123799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47" name="AutoShape 1"/>
        <xdr:cNvSpPr>
          <a:spLocks noChangeAspect="1" noChangeArrowheads="1"/>
        </xdr:cNvSpPr>
      </xdr:nvSpPr>
      <xdr:spPr bwMode="auto">
        <a:xfrm>
          <a:off x="2484408" y="329781"/>
          <a:ext cx="1246266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48" name="AutoShape 1"/>
        <xdr:cNvSpPr>
          <a:spLocks noChangeAspect="1" noChangeArrowheads="1"/>
        </xdr:cNvSpPr>
      </xdr:nvSpPr>
      <xdr:spPr bwMode="auto">
        <a:xfrm>
          <a:off x="2484408" y="326187"/>
          <a:ext cx="124626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49" name="AutoShape 1"/>
        <xdr:cNvSpPr>
          <a:spLocks noChangeAspect="1" noChangeArrowheads="1"/>
        </xdr:cNvSpPr>
      </xdr:nvSpPr>
      <xdr:spPr bwMode="auto">
        <a:xfrm>
          <a:off x="2484408" y="326187"/>
          <a:ext cx="124626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50" name="AutoShape 1"/>
        <xdr:cNvSpPr>
          <a:spLocks noChangeAspect="1" noChangeArrowheads="1"/>
        </xdr:cNvSpPr>
      </xdr:nvSpPr>
      <xdr:spPr bwMode="auto">
        <a:xfrm>
          <a:off x="2484408" y="326187"/>
          <a:ext cx="123799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51" name="AutoShape 1"/>
        <xdr:cNvSpPr>
          <a:spLocks noChangeAspect="1" noChangeArrowheads="1"/>
        </xdr:cNvSpPr>
      </xdr:nvSpPr>
      <xdr:spPr bwMode="auto">
        <a:xfrm>
          <a:off x="2484408" y="329781"/>
          <a:ext cx="1246266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52" name="AutoShape 1"/>
        <xdr:cNvSpPr>
          <a:spLocks noChangeAspect="1" noChangeArrowheads="1"/>
        </xdr:cNvSpPr>
      </xdr:nvSpPr>
      <xdr:spPr bwMode="auto">
        <a:xfrm>
          <a:off x="2484408" y="326187"/>
          <a:ext cx="123943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53" name="AutoShape 1"/>
        <xdr:cNvSpPr>
          <a:spLocks noChangeAspect="1" noChangeArrowheads="1"/>
        </xdr:cNvSpPr>
      </xdr:nvSpPr>
      <xdr:spPr bwMode="auto">
        <a:xfrm>
          <a:off x="2484408" y="329781"/>
          <a:ext cx="123907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54" name="AutoShape 1"/>
        <xdr:cNvSpPr>
          <a:spLocks noChangeAspect="1" noChangeArrowheads="1"/>
        </xdr:cNvSpPr>
      </xdr:nvSpPr>
      <xdr:spPr bwMode="auto">
        <a:xfrm>
          <a:off x="2484408" y="326187"/>
          <a:ext cx="12390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55" name="AutoShape 1"/>
        <xdr:cNvSpPr>
          <a:spLocks noChangeAspect="1" noChangeArrowheads="1"/>
        </xdr:cNvSpPr>
      </xdr:nvSpPr>
      <xdr:spPr bwMode="auto">
        <a:xfrm>
          <a:off x="2484408" y="326187"/>
          <a:ext cx="12390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56" name="AutoShape 1"/>
        <xdr:cNvSpPr>
          <a:spLocks noChangeAspect="1" noChangeArrowheads="1"/>
        </xdr:cNvSpPr>
      </xdr:nvSpPr>
      <xdr:spPr bwMode="auto">
        <a:xfrm>
          <a:off x="2484408" y="326187"/>
          <a:ext cx="123943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57" name="AutoShape 1"/>
        <xdr:cNvSpPr>
          <a:spLocks noChangeAspect="1" noChangeArrowheads="1"/>
        </xdr:cNvSpPr>
      </xdr:nvSpPr>
      <xdr:spPr bwMode="auto">
        <a:xfrm>
          <a:off x="2484408" y="329781"/>
          <a:ext cx="123907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58" name="AutoShape 1"/>
        <xdr:cNvSpPr>
          <a:spLocks noChangeAspect="1" noChangeArrowheads="1"/>
        </xdr:cNvSpPr>
      </xdr:nvSpPr>
      <xdr:spPr bwMode="auto">
        <a:xfrm>
          <a:off x="2484408" y="326187"/>
          <a:ext cx="123799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59" name="AutoShape 1"/>
        <xdr:cNvSpPr>
          <a:spLocks noChangeAspect="1" noChangeArrowheads="1"/>
        </xdr:cNvSpPr>
      </xdr:nvSpPr>
      <xdr:spPr bwMode="auto">
        <a:xfrm>
          <a:off x="2484408" y="329781"/>
          <a:ext cx="1246266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60" name="AutoShape 1"/>
        <xdr:cNvSpPr>
          <a:spLocks noChangeAspect="1" noChangeArrowheads="1"/>
        </xdr:cNvSpPr>
      </xdr:nvSpPr>
      <xdr:spPr bwMode="auto">
        <a:xfrm>
          <a:off x="2484408" y="326187"/>
          <a:ext cx="124626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61" name="AutoShape 1"/>
        <xdr:cNvSpPr>
          <a:spLocks noChangeAspect="1" noChangeArrowheads="1"/>
        </xdr:cNvSpPr>
      </xdr:nvSpPr>
      <xdr:spPr bwMode="auto">
        <a:xfrm>
          <a:off x="2484408" y="326187"/>
          <a:ext cx="124626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62" name="AutoShape 1"/>
        <xdr:cNvSpPr>
          <a:spLocks noChangeAspect="1" noChangeArrowheads="1"/>
        </xdr:cNvSpPr>
      </xdr:nvSpPr>
      <xdr:spPr bwMode="auto">
        <a:xfrm>
          <a:off x="2484408" y="326187"/>
          <a:ext cx="123799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63" name="AutoShape 1"/>
        <xdr:cNvSpPr>
          <a:spLocks noChangeAspect="1" noChangeArrowheads="1"/>
        </xdr:cNvSpPr>
      </xdr:nvSpPr>
      <xdr:spPr bwMode="auto">
        <a:xfrm>
          <a:off x="2484408" y="329781"/>
          <a:ext cx="1246266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64" name="AutoShape 1"/>
        <xdr:cNvSpPr>
          <a:spLocks noChangeAspect="1" noChangeArrowheads="1"/>
        </xdr:cNvSpPr>
      </xdr:nvSpPr>
      <xdr:spPr bwMode="auto">
        <a:xfrm>
          <a:off x="2484408" y="326187"/>
          <a:ext cx="123943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65" name="AutoShape 1"/>
        <xdr:cNvSpPr>
          <a:spLocks noChangeAspect="1" noChangeArrowheads="1"/>
        </xdr:cNvSpPr>
      </xdr:nvSpPr>
      <xdr:spPr bwMode="auto">
        <a:xfrm>
          <a:off x="2484408" y="329781"/>
          <a:ext cx="123907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66" name="AutoShape 1"/>
        <xdr:cNvSpPr>
          <a:spLocks noChangeAspect="1" noChangeArrowheads="1"/>
        </xdr:cNvSpPr>
      </xdr:nvSpPr>
      <xdr:spPr bwMode="auto">
        <a:xfrm>
          <a:off x="2484408" y="326187"/>
          <a:ext cx="12390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67" name="AutoShape 1"/>
        <xdr:cNvSpPr>
          <a:spLocks noChangeAspect="1" noChangeArrowheads="1"/>
        </xdr:cNvSpPr>
      </xdr:nvSpPr>
      <xdr:spPr bwMode="auto">
        <a:xfrm>
          <a:off x="2484408" y="326187"/>
          <a:ext cx="12390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68" name="AutoShape 1"/>
        <xdr:cNvSpPr>
          <a:spLocks noChangeAspect="1" noChangeArrowheads="1"/>
        </xdr:cNvSpPr>
      </xdr:nvSpPr>
      <xdr:spPr bwMode="auto">
        <a:xfrm>
          <a:off x="2484408" y="326187"/>
          <a:ext cx="123943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69" name="AutoShape 1"/>
        <xdr:cNvSpPr>
          <a:spLocks noChangeAspect="1" noChangeArrowheads="1"/>
        </xdr:cNvSpPr>
      </xdr:nvSpPr>
      <xdr:spPr bwMode="auto">
        <a:xfrm>
          <a:off x="2484408" y="326187"/>
          <a:ext cx="123799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70" name="AutoShape 1"/>
        <xdr:cNvSpPr>
          <a:spLocks noChangeAspect="1" noChangeArrowheads="1"/>
        </xdr:cNvSpPr>
      </xdr:nvSpPr>
      <xdr:spPr bwMode="auto">
        <a:xfrm>
          <a:off x="2484408" y="329781"/>
          <a:ext cx="1246266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71" name="AutoShape 1"/>
        <xdr:cNvSpPr>
          <a:spLocks noChangeAspect="1" noChangeArrowheads="1"/>
        </xdr:cNvSpPr>
      </xdr:nvSpPr>
      <xdr:spPr bwMode="auto">
        <a:xfrm>
          <a:off x="2484408" y="326187"/>
          <a:ext cx="124626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72" name="AutoShape 1"/>
        <xdr:cNvSpPr>
          <a:spLocks noChangeAspect="1" noChangeArrowheads="1"/>
        </xdr:cNvSpPr>
      </xdr:nvSpPr>
      <xdr:spPr bwMode="auto">
        <a:xfrm>
          <a:off x="2484408" y="326187"/>
          <a:ext cx="1246266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73" name="AutoShape 1"/>
        <xdr:cNvSpPr>
          <a:spLocks noChangeAspect="1" noChangeArrowheads="1"/>
        </xdr:cNvSpPr>
      </xdr:nvSpPr>
      <xdr:spPr bwMode="auto">
        <a:xfrm>
          <a:off x="2484408" y="326187"/>
          <a:ext cx="123799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74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75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76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77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78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79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80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81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82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83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84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85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86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87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88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89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90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91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92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93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94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95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96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97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98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99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200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201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202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203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204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205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206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207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208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209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10" name="AutoShape 1"/>
        <xdr:cNvSpPr>
          <a:spLocks noChangeAspect="1" noChangeArrowheads="1"/>
        </xdr:cNvSpPr>
      </xdr:nvSpPr>
      <xdr:spPr bwMode="auto">
        <a:xfrm>
          <a:off x="2484408" y="326187"/>
          <a:ext cx="109375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211" name="AutoShape 1"/>
        <xdr:cNvSpPr>
          <a:spLocks noChangeAspect="1" noChangeArrowheads="1"/>
        </xdr:cNvSpPr>
      </xdr:nvSpPr>
      <xdr:spPr bwMode="auto">
        <a:xfrm>
          <a:off x="2484408" y="329781"/>
          <a:ext cx="100802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212" name="AutoShape 1"/>
        <xdr:cNvSpPr>
          <a:spLocks noChangeAspect="1" noChangeArrowheads="1"/>
        </xdr:cNvSpPr>
      </xdr:nvSpPr>
      <xdr:spPr bwMode="auto">
        <a:xfrm>
          <a:off x="2484408" y="326187"/>
          <a:ext cx="100802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213" name="AutoShape 1"/>
        <xdr:cNvSpPr>
          <a:spLocks noChangeAspect="1" noChangeArrowheads="1"/>
        </xdr:cNvSpPr>
      </xdr:nvSpPr>
      <xdr:spPr bwMode="auto">
        <a:xfrm>
          <a:off x="2484408" y="326187"/>
          <a:ext cx="100802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14" name="AutoShape 1"/>
        <xdr:cNvSpPr>
          <a:spLocks noChangeAspect="1" noChangeArrowheads="1"/>
        </xdr:cNvSpPr>
      </xdr:nvSpPr>
      <xdr:spPr bwMode="auto">
        <a:xfrm>
          <a:off x="2484408" y="326187"/>
          <a:ext cx="109375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215" name="AutoShape 1"/>
        <xdr:cNvSpPr>
          <a:spLocks noChangeAspect="1" noChangeArrowheads="1"/>
        </xdr:cNvSpPr>
      </xdr:nvSpPr>
      <xdr:spPr bwMode="auto">
        <a:xfrm>
          <a:off x="2484408" y="329781"/>
          <a:ext cx="100802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16" name="AutoShape 1"/>
        <xdr:cNvSpPr>
          <a:spLocks noChangeAspect="1" noChangeArrowheads="1"/>
        </xdr:cNvSpPr>
      </xdr:nvSpPr>
      <xdr:spPr bwMode="auto">
        <a:xfrm>
          <a:off x="2484408" y="326187"/>
          <a:ext cx="109375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217" name="AutoShape 1"/>
        <xdr:cNvSpPr>
          <a:spLocks noChangeAspect="1" noChangeArrowheads="1"/>
        </xdr:cNvSpPr>
      </xdr:nvSpPr>
      <xdr:spPr bwMode="auto">
        <a:xfrm>
          <a:off x="2484408" y="329781"/>
          <a:ext cx="108422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218" name="AutoShape 1"/>
        <xdr:cNvSpPr>
          <a:spLocks noChangeAspect="1" noChangeArrowheads="1"/>
        </xdr:cNvSpPr>
      </xdr:nvSpPr>
      <xdr:spPr bwMode="auto">
        <a:xfrm>
          <a:off x="2484408" y="326187"/>
          <a:ext cx="108422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219" name="AutoShape 1"/>
        <xdr:cNvSpPr>
          <a:spLocks noChangeAspect="1" noChangeArrowheads="1"/>
        </xdr:cNvSpPr>
      </xdr:nvSpPr>
      <xdr:spPr bwMode="auto">
        <a:xfrm>
          <a:off x="2484408" y="326187"/>
          <a:ext cx="108422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20" name="AutoShape 1"/>
        <xdr:cNvSpPr>
          <a:spLocks noChangeAspect="1" noChangeArrowheads="1"/>
        </xdr:cNvSpPr>
      </xdr:nvSpPr>
      <xdr:spPr bwMode="auto">
        <a:xfrm>
          <a:off x="2484408" y="326187"/>
          <a:ext cx="109375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221" name="AutoShape 1"/>
        <xdr:cNvSpPr>
          <a:spLocks noChangeAspect="1" noChangeArrowheads="1"/>
        </xdr:cNvSpPr>
      </xdr:nvSpPr>
      <xdr:spPr bwMode="auto">
        <a:xfrm>
          <a:off x="2484408" y="329781"/>
          <a:ext cx="108422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22" name="AutoShape 1"/>
        <xdr:cNvSpPr>
          <a:spLocks noChangeAspect="1" noChangeArrowheads="1"/>
        </xdr:cNvSpPr>
      </xdr:nvSpPr>
      <xdr:spPr bwMode="auto">
        <a:xfrm>
          <a:off x="2484408" y="326187"/>
          <a:ext cx="109375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223" name="AutoShape 1"/>
        <xdr:cNvSpPr>
          <a:spLocks noChangeAspect="1" noChangeArrowheads="1"/>
        </xdr:cNvSpPr>
      </xdr:nvSpPr>
      <xdr:spPr bwMode="auto">
        <a:xfrm>
          <a:off x="2484408" y="329781"/>
          <a:ext cx="100802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224" name="AutoShape 1"/>
        <xdr:cNvSpPr>
          <a:spLocks noChangeAspect="1" noChangeArrowheads="1"/>
        </xdr:cNvSpPr>
      </xdr:nvSpPr>
      <xdr:spPr bwMode="auto">
        <a:xfrm>
          <a:off x="2484408" y="326187"/>
          <a:ext cx="100802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225" name="AutoShape 1"/>
        <xdr:cNvSpPr>
          <a:spLocks noChangeAspect="1" noChangeArrowheads="1"/>
        </xdr:cNvSpPr>
      </xdr:nvSpPr>
      <xdr:spPr bwMode="auto">
        <a:xfrm>
          <a:off x="2484408" y="326187"/>
          <a:ext cx="100802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26" name="AutoShape 1"/>
        <xdr:cNvSpPr>
          <a:spLocks noChangeAspect="1" noChangeArrowheads="1"/>
        </xdr:cNvSpPr>
      </xdr:nvSpPr>
      <xdr:spPr bwMode="auto">
        <a:xfrm>
          <a:off x="2484408" y="326187"/>
          <a:ext cx="109375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227" name="AutoShape 1"/>
        <xdr:cNvSpPr>
          <a:spLocks noChangeAspect="1" noChangeArrowheads="1"/>
        </xdr:cNvSpPr>
      </xdr:nvSpPr>
      <xdr:spPr bwMode="auto">
        <a:xfrm>
          <a:off x="2484408" y="329781"/>
          <a:ext cx="100802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28" name="AutoShape 1"/>
        <xdr:cNvSpPr>
          <a:spLocks noChangeAspect="1" noChangeArrowheads="1"/>
        </xdr:cNvSpPr>
      </xdr:nvSpPr>
      <xdr:spPr bwMode="auto">
        <a:xfrm>
          <a:off x="2484408" y="326187"/>
          <a:ext cx="109375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229" name="AutoShape 1"/>
        <xdr:cNvSpPr>
          <a:spLocks noChangeAspect="1" noChangeArrowheads="1"/>
        </xdr:cNvSpPr>
      </xdr:nvSpPr>
      <xdr:spPr bwMode="auto">
        <a:xfrm>
          <a:off x="2484408" y="329781"/>
          <a:ext cx="108422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230" name="AutoShape 1"/>
        <xdr:cNvSpPr>
          <a:spLocks noChangeAspect="1" noChangeArrowheads="1"/>
        </xdr:cNvSpPr>
      </xdr:nvSpPr>
      <xdr:spPr bwMode="auto">
        <a:xfrm>
          <a:off x="2484408" y="326187"/>
          <a:ext cx="108422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231" name="AutoShape 1"/>
        <xdr:cNvSpPr>
          <a:spLocks noChangeAspect="1" noChangeArrowheads="1"/>
        </xdr:cNvSpPr>
      </xdr:nvSpPr>
      <xdr:spPr bwMode="auto">
        <a:xfrm>
          <a:off x="2484408" y="326187"/>
          <a:ext cx="108422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32" name="AutoShape 1"/>
        <xdr:cNvSpPr>
          <a:spLocks noChangeAspect="1" noChangeArrowheads="1"/>
        </xdr:cNvSpPr>
      </xdr:nvSpPr>
      <xdr:spPr bwMode="auto">
        <a:xfrm>
          <a:off x="2484408" y="326187"/>
          <a:ext cx="109375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233" name="AutoShape 1"/>
        <xdr:cNvSpPr>
          <a:spLocks noChangeAspect="1" noChangeArrowheads="1"/>
        </xdr:cNvSpPr>
      </xdr:nvSpPr>
      <xdr:spPr bwMode="auto">
        <a:xfrm>
          <a:off x="2484408" y="329781"/>
          <a:ext cx="108422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34" name="AutoShape 1"/>
        <xdr:cNvSpPr>
          <a:spLocks noChangeAspect="1" noChangeArrowheads="1"/>
        </xdr:cNvSpPr>
      </xdr:nvSpPr>
      <xdr:spPr bwMode="auto">
        <a:xfrm>
          <a:off x="2484408" y="326187"/>
          <a:ext cx="109375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235" name="AutoShape 1"/>
        <xdr:cNvSpPr>
          <a:spLocks noChangeAspect="1" noChangeArrowheads="1"/>
        </xdr:cNvSpPr>
      </xdr:nvSpPr>
      <xdr:spPr bwMode="auto">
        <a:xfrm>
          <a:off x="2484408" y="329781"/>
          <a:ext cx="100802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236" name="AutoShape 1"/>
        <xdr:cNvSpPr>
          <a:spLocks noChangeAspect="1" noChangeArrowheads="1"/>
        </xdr:cNvSpPr>
      </xdr:nvSpPr>
      <xdr:spPr bwMode="auto">
        <a:xfrm>
          <a:off x="2484408" y="326187"/>
          <a:ext cx="100802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237" name="AutoShape 1"/>
        <xdr:cNvSpPr>
          <a:spLocks noChangeAspect="1" noChangeArrowheads="1"/>
        </xdr:cNvSpPr>
      </xdr:nvSpPr>
      <xdr:spPr bwMode="auto">
        <a:xfrm>
          <a:off x="2484408" y="326187"/>
          <a:ext cx="100802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38" name="AutoShape 1"/>
        <xdr:cNvSpPr>
          <a:spLocks noChangeAspect="1" noChangeArrowheads="1"/>
        </xdr:cNvSpPr>
      </xdr:nvSpPr>
      <xdr:spPr bwMode="auto">
        <a:xfrm>
          <a:off x="2484408" y="326187"/>
          <a:ext cx="109375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239" name="AutoShape 1"/>
        <xdr:cNvSpPr>
          <a:spLocks noChangeAspect="1" noChangeArrowheads="1"/>
        </xdr:cNvSpPr>
      </xdr:nvSpPr>
      <xdr:spPr bwMode="auto">
        <a:xfrm>
          <a:off x="2484408" y="329781"/>
          <a:ext cx="100802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40" name="AutoShape 1"/>
        <xdr:cNvSpPr>
          <a:spLocks noChangeAspect="1" noChangeArrowheads="1"/>
        </xdr:cNvSpPr>
      </xdr:nvSpPr>
      <xdr:spPr bwMode="auto">
        <a:xfrm>
          <a:off x="2484408" y="326187"/>
          <a:ext cx="109375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241" name="AutoShape 1"/>
        <xdr:cNvSpPr>
          <a:spLocks noChangeAspect="1" noChangeArrowheads="1"/>
        </xdr:cNvSpPr>
      </xdr:nvSpPr>
      <xdr:spPr bwMode="auto">
        <a:xfrm>
          <a:off x="2484408" y="329781"/>
          <a:ext cx="108422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242" name="AutoShape 1"/>
        <xdr:cNvSpPr>
          <a:spLocks noChangeAspect="1" noChangeArrowheads="1"/>
        </xdr:cNvSpPr>
      </xdr:nvSpPr>
      <xdr:spPr bwMode="auto">
        <a:xfrm>
          <a:off x="2484408" y="326187"/>
          <a:ext cx="108422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243" name="AutoShape 1"/>
        <xdr:cNvSpPr>
          <a:spLocks noChangeAspect="1" noChangeArrowheads="1"/>
        </xdr:cNvSpPr>
      </xdr:nvSpPr>
      <xdr:spPr bwMode="auto">
        <a:xfrm>
          <a:off x="2484408" y="326187"/>
          <a:ext cx="1084225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244" name="AutoShape 1"/>
        <xdr:cNvSpPr>
          <a:spLocks noChangeAspect="1" noChangeArrowheads="1"/>
        </xdr:cNvSpPr>
      </xdr:nvSpPr>
      <xdr:spPr bwMode="auto">
        <a:xfrm>
          <a:off x="2484408" y="326187"/>
          <a:ext cx="109375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45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46" name="AutoShape 1"/>
        <xdr:cNvSpPr>
          <a:spLocks noChangeAspect="1" noChangeArrowheads="1"/>
        </xdr:cNvSpPr>
      </xdr:nvSpPr>
      <xdr:spPr bwMode="auto">
        <a:xfrm>
          <a:off x="2484408" y="329781"/>
          <a:ext cx="82026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47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48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49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50" name="AutoShape 1"/>
        <xdr:cNvSpPr>
          <a:spLocks noChangeAspect="1" noChangeArrowheads="1"/>
        </xdr:cNvSpPr>
      </xdr:nvSpPr>
      <xdr:spPr bwMode="auto">
        <a:xfrm>
          <a:off x="2484408" y="329781"/>
          <a:ext cx="82026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51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52" name="AutoShape 1"/>
        <xdr:cNvSpPr>
          <a:spLocks noChangeAspect="1" noChangeArrowheads="1"/>
        </xdr:cNvSpPr>
      </xdr:nvSpPr>
      <xdr:spPr bwMode="auto">
        <a:xfrm>
          <a:off x="2484408" y="329781"/>
          <a:ext cx="82026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53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54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55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56" name="AutoShape 1"/>
        <xdr:cNvSpPr>
          <a:spLocks noChangeAspect="1" noChangeArrowheads="1"/>
        </xdr:cNvSpPr>
      </xdr:nvSpPr>
      <xdr:spPr bwMode="auto">
        <a:xfrm>
          <a:off x="2484408" y="329781"/>
          <a:ext cx="82026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57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58" name="AutoShape 1"/>
        <xdr:cNvSpPr>
          <a:spLocks noChangeAspect="1" noChangeArrowheads="1"/>
        </xdr:cNvSpPr>
      </xdr:nvSpPr>
      <xdr:spPr bwMode="auto">
        <a:xfrm>
          <a:off x="2484408" y="329781"/>
          <a:ext cx="82026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59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60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61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62" name="AutoShape 1"/>
        <xdr:cNvSpPr>
          <a:spLocks noChangeAspect="1" noChangeArrowheads="1"/>
        </xdr:cNvSpPr>
      </xdr:nvSpPr>
      <xdr:spPr bwMode="auto">
        <a:xfrm>
          <a:off x="2484408" y="329781"/>
          <a:ext cx="82026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63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64" name="AutoShape 1"/>
        <xdr:cNvSpPr>
          <a:spLocks noChangeAspect="1" noChangeArrowheads="1"/>
        </xdr:cNvSpPr>
      </xdr:nvSpPr>
      <xdr:spPr bwMode="auto">
        <a:xfrm>
          <a:off x="2484408" y="329781"/>
          <a:ext cx="82026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65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66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67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68" name="AutoShape 1"/>
        <xdr:cNvSpPr>
          <a:spLocks noChangeAspect="1" noChangeArrowheads="1"/>
        </xdr:cNvSpPr>
      </xdr:nvSpPr>
      <xdr:spPr bwMode="auto">
        <a:xfrm>
          <a:off x="2484408" y="329781"/>
          <a:ext cx="82026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69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70" name="AutoShape 1"/>
        <xdr:cNvSpPr>
          <a:spLocks noChangeAspect="1" noChangeArrowheads="1"/>
        </xdr:cNvSpPr>
      </xdr:nvSpPr>
      <xdr:spPr bwMode="auto">
        <a:xfrm>
          <a:off x="2484408" y="329781"/>
          <a:ext cx="82026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71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72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73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74" name="AutoShape 1"/>
        <xdr:cNvSpPr>
          <a:spLocks noChangeAspect="1" noChangeArrowheads="1"/>
        </xdr:cNvSpPr>
      </xdr:nvSpPr>
      <xdr:spPr bwMode="auto">
        <a:xfrm>
          <a:off x="2484408" y="329781"/>
          <a:ext cx="82026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75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76" name="AutoShape 1"/>
        <xdr:cNvSpPr>
          <a:spLocks noChangeAspect="1" noChangeArrowheads="1"/>
        </xdr:cNvSpPr>
      </xdr:nvSpPr>
      <xdr:spPr bwMode="auto">
        <a:xfrm>
          <a:off x="2484408" y="329781"/>
          <a:ext cx="82026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77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78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279" name="AutoShape 1"/>
        <xdr:cNvSpPr>
          <a:spLocks noChangeAspect="1" noChangeArrowheads="1"/>
        </xdr:cNvSpPr>
      </xdr:nvSpPr>
      <xdr:spPr bwMode="auto">
        <a:xfrm>
          <a:off x="2484408" y="326187"/>
          <a:ext cx="82026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280" name="AutoShape 1"/>
        <xdr:cNvSpPr>
          <a:spLocks noChangeAspect="1" noChangeArrowheads="1"/>
        </xdr:cNvSpPr>
      </xdr:nvSpPr>
      <xdr:spPr bwMode="auto">
        <a:xfrm>
          <a:off x="2484408" y="329781"/>
          <a:ext cx="82026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81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282" name="AutoShape 1"/>
        <xdr:cNvSpPr>
          <a:spLocks noChangeAspect="1" noChangeArrowheads="1"/>
        </xdr:cNvSpPr>
      </xdr:nvSpPr>
      <xdr:spPr bwMode="auto">
        <a:xfrm>
          <a:off x="2484408" y="329781"/>
          <a:ext cx="7830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83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84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85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286" name="AutoShape 1"/>
        <xdr:cNvSpPr>
          <a:spLocks noChangeAspect="1" noChangeArrowheads="1"/>
        </xdr:cNvSpPr>
      </xdr:nvSpPr>
      <xdr:spPr bwMode="auto">
        <a:xfrm>
          <a:off x="2484408" y="329781"/>
          <a:ext cx="7830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87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288" name="AutoShape 1"/>
        <xdr:cNvSpPr>
          <a:spLocks noChangeAspect="1" noChangeArrowheads="1"/>
        </xdr:cNvSpPr>
      </xdr:nvSpPr>
      <xdr:spPr bwMode="auto">
        <a:xfrm>
          <a:off x="2484408" y="329781"/>
          <a:ext cx="7830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89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90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91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292" name="AutoShape 1"/>
        <xdr:cNvSpPr>
          <a:spLocks noChangeAspect="1" noChangeArrowheads="1"/>
        </xdr:cNvSpPr>
      </xdr:nvSpPr>
      <xdr:spPr bwMode="auto">
        <a:xfrm>
          <a:off x="2484408" y="329781"/>
          <a:ext cx="7830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93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294" name="AutoShape 1"/>
        <xdr:cNvSpPr>
          <a:spLocks noChangeAspect="1" noChangeArrowheads="1"/>
        </xdr:cNvSpPr>
      </xdr:nvSpPr>
      <xdr:spPr bwMode="auto">
        <a:xfrm>
          <a:off x="2484408" y="329781"/>
          <a:ext cx="7830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95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96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97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298" name="AutoShape 1"/>
        <xdr:cNvSpPr>
          <a:spLocks noChangeAspect="1" noChangeArrowheads="1"/>
        </xdr:cNvSpPr>
      </xdr:nvSpPr>
      <xdr:spPr bwMode="auto">
        <a:xfrm>
          <a:off x="2484408" y="329781"/>
          <a:ext cx="7830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299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00" name="AutoShape 1"/>
        <xdr:cNvSpPr>
          <a:spLocks noChangeAspect="1" noChangeArrowheads="1"/>
        </xdr:cNvSpPr>
      </xdr:nvSpPr>
      <xdr:spPr bwMode="auto">
        <a:xfrm>
          <a:off x="2484408" y="329781"/>
          <a:ext cx="7830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01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02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03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04" name="AutoShape 1"/>
        <xdr:cNvSpPr>
          <a:spLocks noChangeAspect="1" noChangeArrowheads="1"/>
        </xdr:cNvSpPr>
      </xdr:nvSpPr>
      <xdr:spPr bwMode="auto">
        <a:xfrm>
          <a:off x="2484408" y="329781"/>
          <a:ext cx="7830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05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06" name="AutoShape 1"/>
        <xdr:cNvSpPr>
          <a:spLocks noChangeAspect="1" noChangeArrowheads="1"/>
        </xdr:cNvSpPr>
      </xdr:nvSpPr>
      <xdr:spPr bwMode="auto">
        <a:xfrm>
          <a:off x="2484408" y="329781"/>
          <a:ext cx="7830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07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08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09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10" name="AutoShape 1"/>
        <xdr:cNvSpPr>
          <a:spLocks noChangeAspect="1" noChangeArrowheads="1"/>
        </xdr:cNvSpPr>
      </xdr:nvSpPr>
      <xdr:spPr bwMode="auto">
        <a:xfrm>
          <a:off x="2484408" y="329781"/>
          <a:ext cx="7830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11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12" name="AutoShape 1"/>
        <xdr:cNvSpPr>
          <a:spLocks noChangeAspect="1" noChangeArrowheads="1"/>
        </xdr:cNvSpPr>
      </xdr:nvSpPr>
      <xdr:spPr bwMode="auto">
        <a:xfrm>
          <a:off x="2484408" y="329781"/>
          <a:ext cx="7830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13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14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315" name="AutoShape 1"/>
        <xdr:cNvSpPr>
          <a:spLocks noChangeAspect="1" noChangeArrowheads="1"/>
        </xdr:cNvSpPr>
      </xdr:nvSpPr>
      <xdr:spPr bwMode="auto">
        <a:xfrm>
          <a:off x="2484408" y="326187"/>
          <a:ext cx="7830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316" name="AutoShape 1"/>
        <xdr:cNvSpPr>
          <a:spLocks noChangeAspect="1" noChangeArrowheads="1"/>
        </xdr:cNvSpPr>
      </xdr:nvSpPr>
      <xdr:spPr bwMode="auto">
        <a:xfrm>
          <a:off x="2484408" y="329781"/>
          <a:ext cx="7830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317" name="AutoShape 1"/>
        <xdr:cNvSpPr>
          <a:spLocks noChangeAspect="1" noChangeArrowheads="1"/>
        </xdr:cNvSpPr>
      </xdr:nvSpPr>
      <xdr:spPr bwMode="auto">
        <a:xfrm>
          <a:off x="2484408" y="326187"/>
          <a:ext cx="11032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318" name="AutoShape 1"/>
        <xdr:cNvSpPr>
          <a:spLocks noChangeAspect="1" noChangeArrowheads="1"/>
        </xdr:cNvSpPr>
      </xdr:nvSpPr>
      <xdr:spPr bwMode="auto">
        <a:xfrm>
          <a:off x="2484408" y="329781"/>
          <a:ext cx="1008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319" name="AutoShape 1"/>
        <xdr:cNvSpPr>
          <a:spLocks noChangeAspect="1" noChangeArrowheads="1"/>
        </xdr:cNvSpPr>
      </xdr:nvSpPr>
      <xdr:spPr bwMode="auto">
        <a:xfrm>
          <a:off x="2484408" y="326187"/>
          <a:ext cx="1008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320" name="AutoShape 1"/>
        <xdr:cNvSpPr>
          <a:spLocks noChangeAspect="1" noChangeArrowheads="1"/>
        </xdr:cNvSpPr>
      </xdr:nvSpPr>
      <xdr:spPr bwMode="auto">
        <a:xfrm>
          <a:off x="2484408" y="326187"/>
          <a:ext cx="1008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321" name="AutoShape 1"/>
        <xdr:cNvSpPr>
          <a:spLocks noChangeAspect="1" noChangeArrowheads="1"/>
        </xdr:cNvSpPr>
      </xdr:nvSpPr>
      <xdr:spPr bwMode="auto">
        <a:xfrm>
          <a:off x="2484408" y="326187"/>
          <a:ext cx="11032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322" name="AutoShape 1"/>
        <xdr:cNvSpPr>
          <a:spLocks noChangeAspect="1" noChangeArrowheads="1"/>
        </xdr:cNvSpPr>
      </xdr:nvSpPr>
      <xdr:spPr bwMode="auto">
        <a:xfrm>
          <a:off x="2484408" y="329781"/>
          <a:ext cx="1008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323" name="AutoShape 1"/>
        <xdr:cNvSpPr>
          <a:spLocks noChangeAspect="1" noChangeArrowheads="1"/>
        </xdr:cNvSpPr>
      </xdr:nvSpPr>
      <xdr:spPr bwMode="auto">
        <a:xfrm>
          <a:off x="2484408" y="326187"/>
          <a:ext cx="11794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324" name="AutoShape 1"/>
        <xdr:cNvSpPr>
          <a:spLocks noChangeAspect="1" noChangeArrowheads="1"/>
        </xdr:cNvSpPr>
      </xdr:nvSpPr>
      <xdr:spPr bwMode="auto">
        <a:xfrm>
          <a:off x="2484408" y="329781"/>
          <a:ext cx="10842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463126</xdr:colOff>
      <xdr:row>4</xdr:row>
      <xdr:rowOff>238126</xdr:rowOff>
    </xdr:to>
    <xdr:sp macro="" textlink="">
      <xdr:nvSpPr>
        <xdr:cNvPr id="325" name="AutoShape 1"/>
        <xdr:cNvSpPr>
          <a:spLocks noChangeAspect="1" noChangeArrowheads="1"/>
        </xdr:cNvSpPr>
      </xdr:nvSpPr>
      <xdr:spPr bwMode="auto">
        <a:xfrm>
          <a:off x="2484408" y="326187"/>
          <a:ext cx="10842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463126</xdr:colOff>
      <xdr:row>4</xdr:row>
      <xdr:rowOff>238126</xdr:rowOff>
    </xdr:to>
    <xdr:sp macro="" textlink="">
      <xdr:nvSpPr>
        <xdr:cNvPr id="326" name="AutoShape 1"/>
        <xdr:cNvSpPr>
          <a:spLocks noChangeAspect="1" noChangeArrowheads="1"/>
        </xdr:cNvSpPr>
      </xdr:nvSpPr>
      <xdr:spPr bwMode="auto">
        <a:xfrm>
          <a:off x="2484408" y="326187"/>
          <a:ext cx="10842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327" name="AutoShape 1"/>
        <xdr:cNvSpPr>
          <a:spLocks noChangeAspect="1" noChangeArrowheads="1"/>
        </xdr:cNvSpPr>
      </xdr:nvSpPr>
      <xdr:spPr bwMode="auto">
        <a:xfrm>
          <a:off x="2484408" y="326187"/>
          <a:ext cx="11794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328" name="AutoShape 1"/>
        <xdr:cNvSpPr>
          <a:spLocks noChangeAspect="1" noChangeArrowheads="1"/>
        </xdr:cNvSpPr>
      </xdr:nvSpPr>
      <xdr:spPr bwMode="auto">
        <a:xfrm>
          <a:off x="2484408" y="329781"/>
          <a:ext cx="10842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329" name="AutoShape 1"/>
        <xdr:cNvSpPr>
          <a:spLocks noChangeAspect="1" noChangeArrowheads="1"/>
        </xdr:cNvSpPr>
      </xdr:nvSpPr>
      <xdr:spPr bwMode="auto">
        <a:xfrm>
          <a:off x="2484408" y="326187"/>
          <a:ext cx="11032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330" name="AutoShape 1"/>
        <xdr:cNvSpPr>
          <a:spLocks noChangeAspect="1" noChangeArrowheads="1"/>
        </xdr:cNvSpPr>
      </xdr:nvSpPr>
      <xdr:spPr bwMode="auto">
        <a:xfrm>
          <a:off x="2484408" y="329781"/>
          <a:ext cx="1008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331" name="AutoShape 1"/>
        <xdr:cNvSpPr>
          <a:spLocks noChangeAspect="1" noChangeArrowheads="1"/>
        </xdr:cNvSpPr>
      </xdr:nvSpPr>
      <xdr:spPr bwMode="auto">
        <a:xfrm>
          <a:off x="2484408" y="326187"/>
          <a:ext cx="1008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332" name="AutoShape 1"/>
        <xdr:cNvSpPr>
          <a:spLocks noChangeAspect="1" noChangeArrowheads="1"/>
        </xdr:cNvSpPr>
      </xdr:nvSpPr>
      <xdr:spPr bwMode="auto">
        <a:xfrm>
          <a:off x="2484408" y="326187"/>
          <a:ext cx="1008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333" name="AutoShape 1"/>
        <xdr:cNvSpPr>
          <a:spLocks noChangeAspect="1" noChangeArrowheads="1"/>
        </xdr:cNvSpPr>
      </xdr:nvSpPr>
      <xdr:spPr bwMode="auto">
        <a:xfrm>
          <a:off x="2484408" y="326187"/>
          <a:ext cx="11032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334" name="AutoShape 1"/>
        <xdr:cNvSpPr>
          <a:spLocks noChangeAspect="1" noChangeArrowheads="1"/>
        </xdr:cNvSpPr>
      </xdr:nvSpPr>
      <xdr:spPr bwMode="auto">
        <a:xfrm>
          <a:off x="2484408" y="329781"/>
          <a:ext cx="1008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335" name="AutoShape 1"/>
        <xdr:cNvSpPr>
          <a:spLocks noChangeAspect="1" noChangeArrowheads="1"/>
        </xdr:cNvSpPr>
      </xdr:nvSpPr>
      <xdr:spPr bwMode="auto">
        <a:xfrm>
          <a:off x="2484408" y="326187"/>
          <a:ext cx="11794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336" name="AutoShape 1"/>
        <xdr:cNvSpPr>
          <a:spLocks noChangeAspect="1" noChangeArrowheads="1"/>
        </xdr:cNvSpPr>
      </xdr:nvSpPr>
      <xdr:spPr bwMode="auto">
        <a:xfrm>
          <a:off x="2484408" y="329781"/>
          <a:ext cx="10842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463126</xdr:colOff>
      <xdr:row>4</xdr:row>
      <xdr:rowOff>238126</xdr:rowOff>
    </xdr:to>
    <xdr:sp macro="" textlink="">
      <xdr:nvSpPr>
        <xdr:cNvPr id="337" name="AutoShape 1"/>
        <xdr:cNvSpPr>
          <a:spLocks noChangeAspect="1" noChangeArrowheads="1"/>
        </xdr:cNvSpPr>
      </xdr:nvSpPr>
      <xdr:spPr bwMode="auto">
        <a:xfrm>
          <a:off x="2484408" y="326187"/>
          <a:ext cx="10842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463126</xdr:colOff>
      <xdr:row>4</xdr:row>
      <xdr:rowOff>238126</xdr:rowOff>
    </xdr:to>
    <xdr:sp macro="" textlink="">
      <xdr:nvSpPr>
        <xdr:cNvPr id="338" name="AutoShape 1"/>
        <xdr:cNvSpPr>
          <a:spLocks noChangeAspect="1" noChangeArrowheads="1"/>
        </xdr:cNvSpPr>
      </xdr:nvSpPr>
      <xdr:spPr bwMode="auto">
        <a:xfrm>
          <a:off x="2484408" y="326187"/>
          <a:ext cx="10842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339" name="AutoShape 1"/>
        <xdr:cNvSpPr>
          <a:spLocks noChangeAspect="1" noChangeArrowheads="1"/>
        </xdr:cNvSpPr>
      </xdr:nvSpPr>
      <xdr:spPr bwMode="auto">
        <a:xfrm>
          <a:off x="2484408" y="326187"/>
          <a:ext cx="11794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340" name="AutoShape 1"/>
        <xdr:cNvSpPr>
          <a:spLocks noChangeAspect="1" noChangeArrowheads="1"/>
        </xdr:cNvSpPr>
      </xdr:nvSpPr>
      <xdr:spPr bwMode="auto">
        <a:xfrm>
          <a:off x="2484408" y="329781"/>
          <a:ext cx="10842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341" name="AutoShape 1"/>
        <xdr:cNvSpPr>
          <a:spLocks noChangeAspect="1" noChangeArrowheads="1"/>
        </xdr:cNvSpPr>
      </xdr:nvSpPr>
      <xdr:spPr bwMode="auto">
        <a:xfrm>
          <a:off x="2484408" y="326187"/>
          <a:ext cx="11032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342" name="AutoShape 1"/>
        <xdr:cNvSpPr>
          <a:spLocks noChangeAspect="1" noChangeArrowheads="1"/>
        </xdr:cNvSpPr>
      </xdr:nvSpPr>
      <xdr:spPr bwMode="auto">
        <a:xfrm>
          <a:off x="2484408" y="329781"/>
          <a:ext cx="1008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343" name="AutoShape 1"/>
        <xdr:cNvSpPr>
          <a:spLocks noChangeAspect="1" noChangeArrowheads="1"/>
        </xdr:cNvSpPr>
      </xdr:nvSpPr>
      <xdr:spPr bwMode="auto">
        <a:xfrm>
          <a:off x="2484408" y="326187"/>
          <a:ext cx="1008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344" name="AutoShape 1"/>
        <xdr:cNvSpPr>
          <a:spLocks noChangeAspect="1" noChangeArrowheads="1"/>
        </xdr:cNvSpPr>
      </xdr:nvSpPr>
      <xdr:spPr bwMode="auto">
        <a:xfrm>
          <a:off x="2484408" y="326187"/>
          <a:ext cx="1008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345" name="AutoShape 1"/>
        <xdr:cNvSpPr>
          <a:spLocks noChangeAspect="1" noChangeArrowheads="1"/>
        </xdr:cNvSpPr>
      </xdr:nvSpPr>
      <xdr:spPr bwMode="auto">
        <a:xfrm>
          <a:off x="2484408" y="326187"/>
          <a:ext cx="110327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303901</xdr:rowOff>
    </xdr:from>
    <xdr:to>
      <xdr:col>4</xdr:col>
      <xdr:colOff>386923</xdr:colOff>
      <xdr:row>4</xdr:row>
      <xdr:rowOff>284852</xdr:rowOff>
    </xdr:to>
    <xdr:sp macro="" textlink="">
      <xdr:nvSpPr>
        <xdr:cNvPr id="346" name="AutoShape 1"/>
        <xdr:cNvSpPr>
          <a:spLocks noChangeAspect="1" noChangeArrowheads="1"/>
        </xdr:cNvSpPr>
      </xdr:nvSpPr>
      <xdr:spPr bwMode="auto">
        <a:xfrm>
          <a:off x="1863306" y="329780"/>
          <a:ext cx="1008025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347" name="AutoShape 1"/>
        <xdr:cNvSpPr>
          <a:spLocks noChangeAspect="1" noChangeArrowheads="1"/>
        </xdr:cNvSpPr>
      </xdr:nvSpPr>
      <xdr:spPr bwMode="auto">
        <a:xfrm>
          <a:off x="2484408" y="326187"/>
          <a:ext cx="117947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348" name="AutoShape 1"/>
        <xdr:cNvSpPr>
          <a:spLocks noChangeAspect="1" noChangeArrowheads="1"/>
        </xdr:cNvSpPr>
      </xdr:nvSpPr>
      <xdr:spPr bwMode="auto">
        <a:xfrm>
          <a:off x="2484408" y="329781"/>
          <a:ext cx="10842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49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50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51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52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53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54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55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56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57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58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59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60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61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62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63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64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65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66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67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68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69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70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71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72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73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74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75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76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77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78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79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80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1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2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3" name="AutoShape 1"/>
        <xdr:cNvSpPr>
          <a:spLocks noChangeAspect="1" noChangeArrowheads="1"/>
        </xdr:cNvSpPr>
      </xdr:nvSpPr>
      <xdr:spPr bwMode="auto">
        <a:xfrm>
          <a:off x="2484408" y="326187"/>
          <a:ext cx="78302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84" name="AutoShape 1"/>
        <xdr:cNvSpPr>
          <a:spLocks noChangeAspect="1" noChangeArrowheads="1"/>
        </xdr:cNvSpPr>
      </xdr:nvSpPr>
      <xdr:spPr bwMode="auto">
        <a:xfrm>
          <a:off x="2484408" y="329781"/>
          <a:ext cx="78302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385" name="AutoShape 1"/>
        <xdr:cNvSpPr>
          <a:spLocks noChangeAspect="1" noChangeArrowheads="1"/>
        </xdr:cNvSpPr>
      </xdr:nvSpPr>
      <xdr:spPr bwMode="auto">
        <a:xfrm>
          <a:off x="2484408" y="326187"/>
          <a:ext cx="89545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386" name="AutoShape 1"/>
        <xdr:cNvSpPr>
          <a:spLocks noChangeAspect="1" noChangeArrowheads="1"/>
        </xdr:cNvSpPr>
      </xdr:nvSpPr>
      <xdr:spPr bwMode="auto">
        <a:xfrm>
          <a:off x="2484408" y="329781"/>
          <a:ext cx="8002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387" name="AutoShape 1"/>
        <xdr:cNvSpPr>
          <a:spLocks noChangeAspect="1" noChangeArrowheads="1"/>
        </xdr:cNvSpPr>
      </xdr:nvSpPr>
      <xdr:spPr bwMode="auto">
        <a:xfrm>
          <a:off x="2484408" y="326187"/>
          <a:ext cx="8002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388" name="AutoShape 1"/>
        <xdr:cNvSpPr>
          <a:spLocks noChangeAspect="1" noChangeArrowheads="1"/>
        </xdr:cNvSpPr>
      </xdr:nvSpPr>
      <xdr:spPr bwMode="auto">
        <a:xfrm>
          <a:off x="2484408" y="326187"/>
          <a:ext cx="8002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389" name="AutoShape 1"/>
        <xdr:cNvSpPr>
          <a:spLocks noChangeAspect="1" noChangeArrowheads="1"/>
        </xdr:cNvSpPr>
      </xdr:nvSpPr>
      <xdr:spPr bwMode="auto">
        <a:xfrm>
          <a:off x="2484408" y="326187"/>
          <a:ext cx="89545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390" name="AutoShape 1"/>
        <xdr:cNvSpPr>
          <a:spLocks noChangeAspect="1" noChangeArrowheads="1"/>
        </xdr:cNvSpPr>
      </xdr:nvSpPr>
      <xdr:spPr bwMode="auto">
        <a:xfrm>
          <a:off x="2484408" y="329781"/>
          <a:ext cx="8002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391" name="AutoShape 1"/>
        <xdr:cNvSpPr>
          <a:spLocks noChangeAspect="1" noChangeArrowheads="1"/>
        </xdr:cNvSpPr>
      </xdr:nvSpPr>
      <xdr:spPr bwMode="auto">
        <a:xfrm>
          <a:off x="2484408" y="326187"/>
          <a:ext cx="97165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392" name="AutoShape 1"/>
        <xdr:cNvSpPr>
          <a:spLocks noChangeAspect="1" noChangeArrowheads="1"/>
        </xdr:cNvSpPr>
      </xdr:nvSpPr>
      <xdr:spPr bwMode="auto">
        <a:xfrm>
          <a:off x="2484408" y="329781"/>
          <a:ext cx="8764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393" name="AutoShape 1"/>
        <xdr:cNvSpPr>
          <a:spLocks noChangeAspect="1" noChangeArrowheads="1"/>
        </xdr:cNvSpPr>
      </xdr:nvSpPr>
      <xdr:spPr bwMode="auto">
        <a:xfrm>
          <a:off x="2484408" y="326187"/>
          <a:ext cx="8764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394" name="AutoShape 1"/>
        <xdr:cNvSpPr>
          <a:spLocks noChangeAspect="1" noChangeArrowheads="1"/>
        </xdr:cNvSpPr>
      </xdr:nvSpPr>
      <xdr:spPr bwMode="auto">
        <a:xfrm>
          <a:off x="2484408" y="326187"/>
          <a:ext cx="8764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395" name="AutoShape 1"/>
        <xdr:cNvSpPr>
          <a:spLocks noChangeAspect="1" noChangeArrowheads="1"/>
        </xdr:cNvSpPr>
      </xdr:nvSpPr>
      <xdr:spPr bwMode="auto">
        <a:xfrm>
          <a:off x="2484408" y="326187"/>
          <a:ext cx="97165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396" name="AutoShape 1"/>
        <xdr:cNvSpPr>
          <a:spLocks noChangeAspect="1" noChangeArrowheads="1"/>
        </xdr:cNvSpPr>
      </xdr:nvSpPr>
      <xdr:spPr bwMode="auto">
        <a:xfrm>
          <a:off x="2484408" y="329781"/>
          <a:ext cx="8764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397" name="AutoShape 1"/>
        <xdr:cNvSpPr>
          <a:spLocks noChangeAspect="1" noChangeArrowheads="1"/>
        </xdr:cNvSpPr>
      </xdr:nvSpPr>
      <xdr:spPr bwMode="auto">
        <a:xfrm>
          <a:off x="2484408" y="326187"/>
          <a:ext cx="89545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398" name="AutoShape 1"/>
        <xdr:cNvSpPr>
          <a:spLocks noChangeAspect="1" noChangeArrowheads="1"/>
        </xdr:cNvSpPr>
      </xdr:nvSpPr>
      <xdr:spPr bwMode="auto">
        <a:xfrm>
          <a:off x="2484408" y="329781"/>
          <a:ext cx="8002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399" name="AutoShape 1"/>
        <xdr:cNvSpPr>
          <a:spLocks noChangeAspect="1" noChangeArrowheads="1"/>
        </xdr:cNvSpPr>
      </xdr:nvSpPr>
      <xdr:spPr bwMode="auto">
        <a:xfrm>
          <a:off x="2484408" y="326187"/>
          <a:ext cx="8002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400" name="AutoShape 1"/>
        <xdr:cNvSpPr>
          <a:spLocks noChangeAspect="1" noChangeArrowheads="1"/>
        </xdr:cNvSpPr>
      </xdr:nvSpPr>
      <xdr:spPr bwMode="auto">
        <a:xfrm>
          <a:off x="2484408" y="326187"/>
          <a:ext cx="8002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401" name="AutoShape 1"/>
        <xdr:cNvSpPr>
          <a:spLocks noChangeAspect="1" noChangeArrowheads="1"/>
        </xdr:cNvSpPr>
      </xdr:nvSpPr>
      <xdr:spPr bwMode="auto">
        <a:xfrm>
          <a:off x="2484408" y="326187"/>
          <a:ext cx="89545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402" name="AutoShape 1"/>
        <xdr:cNvSpPr>
          <a:spLocks noChangeAspect="1" noChangeArrowheads="1"/>
        </xdr:cNvSpPr>
      </xdr:nvSpPr>
      <xdr:spPr bwMode="auto">
        <a:xfrm>
          <a:off x="2484408" y="329781"/>
          <a:ext cx="8002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403" name="AutoShape 1"/>
        <xdr:cNvSpPr>
          <a:spLocks noChangeAspect="1" noChangeArrowheads="1"/>
        </xdr:cNvSpPr>
      </xdr:nvSpPr>
      <xdr:spPr bwMode="auto">
        <a:xfrm>
          <a:off x="2484408" y="326187"/>
          <a:ext cx="97165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404" name="AutoShape 1"/>
        <xdr:cNvSpPr>
          <a:spLocks noChangeAspect="1" noChangeArrowheads="1"/>
        </xdr:cNvSpPr>
      </xdr:nvSpPr>
      <xdr:spPr bwMode="auto">
        <a:xfrm>
          <a:off x="2484408" y="329781"/>
          <a:ext cx="8764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405" name="AutoShape 1"/>
        <xdr:cNvSpPr>
          <a:spLocks noChangeAspect="1" noChangeArrowheads="1"/>
        </xdr:cNvSpPr>
      </xdr:nvSpPr>
      <xdr:spPr bwMode="auto">
        <a:xfrm>
          <a:off x="2484408" y="326187"/>
          <a:ext cx="8764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406" name="AutoShape 1"/>
        <xdr:cNvSpPr>
          <a:spLocks noChangeAspect="1" noChangeArrowheads="1"/>
        </xdr:cNvSpPr>
      </xdr:nvSpPr>
      <xdr:spPr bwMode="auto">
        <a:xfrm>
          <a:off x="2484408" y="326187"/>
          <a:ext cx="8764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407" name="AutoShape 1"/>
        <xdr:cNvSpPr>
          <a:spLocks noChangeAspect="1" noChangeArrowheads="1"/>
        </xdr:cNvSpPr>
      </xdr:nvSpPr>
      <xdr:spPr bwMode="auto">
        <a:xfrm>
          <a:off x="2484408" y="326187"/>
          <a:ext cx="97165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408" name="AutoShape 1"/>
        <xdr:cNvSpPr>
          <a:spLocks noChangeAspect="1" noChangeArrowheads="1"/>
        </xdr:cNvSpPr>
      </xdr:nvSpPr>
      <xdr:spPr bwMode="auto">
        <a:xfrm>
          <a:off x="2484408" y="329781"/>
          <a:ext cx="8764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409" name="AutoShape 1"/>
        <xdr:cNvSpPr>
          <a:spLocks noChangeAspect="1" noChangeArrowheads="1"/>
        </xdr:cNvSpPr>
      </xdr:nvSpPr>
      <xdr:spPr bwMode="auto">
        <a:xfrm>
          <a:off x="2484408" y="326187"/>
          <a:ext cx="89545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410" name="AutoShape 1"/>
        <xdr:cNvSpPr>
          <a:spLocks noChangeAspect="1" noChangeArrowheads="1"/>
        </xdr:cNvSpPr>
      </xdr:nvSpPr>
      <xdr:spPr bwMode="auto">
        <a:xfrm>
          <a:off x="2484408" y="329781"/>
          <a:ext cx="8002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411" name="AutoShape 1"/>
        <xdr:cNvSpPr>
          <a:spLocks noChangeAspect="1" noChangeArrowheads="1"/>
        </xdr:cNvSpPr>
      </xdr:nvSpPr>
      <xdr:spPr bwMode="auto">
        <a:xfrm>
          <a:off x="2484408" y="326187"/>
          <a:ext cx="8002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412" name="AutoShape 1"/>
        <xdr:cNvSpPr>
          <a:spLocks noChangeAspect="1" noChangeArrowheads="1"/>
        </xdr:cNvSpPr>
      </xdr:nvSpPr>
      <xdr:spPr bwMode="auto">
        <a:xfrm>
          <a:off x="2484408" y="326187"/>
          <a:ext cx="8002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413" name="AutoShape 1"/>
        <xdr:cNvSpPr>
          <a:spLocks noChangeAspect="1" noChangeArrowheads="1"/>
        </xdr:cNvSpPr>
      </xdr:nvSpPr>
      <xdr:spPr bwMode="auto">
        <a:xfrm>
          <a:off x="2484408" y="326187"/>
          <a:ext cx="89545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414" name="AutoShape 1"/>
        <xdr:cNvSpPr>
          <a:spLocks noChangeAspect="1" noChangeArrowheads="1"/>
        </xdr:cNvSpPr>
      </xdr:nvSpPr>
      <xdr:spPr bwMode="auto">
        <a:xfrm>
          <a:off x="2484408" y="329781"/>
          <a:ext cx="8002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415" name="AutoShape 1"/>
        <xdr:cNvSpPr>
          <a:spLocks noChangeAspect="1" noChangeArrowheads="1"/>
        </xdr:cNvSpPr>
      </xdr:nvSpPr>
      <xdr:spPr bwMode="auto">
        <a:xfrm>
          <a:off x="2484408" y="326187"/>
          <a:ext cx="97165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416" name="AutoShape 1"/>
        <xdr:cNvSpPr>
          <a:spLocks noChangeAspect="1" noChangeArrowheads="1"/>
        </xdr:cNvSpPr>
      </xdr:nvSpPr>
      <xdr:spPr bwMode="auto">
        <a:xfrm>
          <a:off x="2484408" y="329781"/>
          <a:ext cx="8764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417" name="AutoShape 1"/>
        <xdr:cNvSpPr>
          <a:spLocks noChangeAspect="1" noChangeArrowheads="1"/>
        </xdr:cNvSpPr>
      </xdr:nvSpPr>
      <xdr:spPr bwMode="auto">
        <a:xfrm>
          <a:off x="2484408" y="326187"/>
          <a:ext cx="8764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18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19" name="AutoShape 1"/>
        <xdr:cNvSpPr>
          <a:spLocks noChangeAspect="1" noChangeArrowheads="1"/>
        </xdr:cNvSpPr>
      </xdr:nvSpPr>
      <xdr:spPr bwMode="auto">
        <a:xfrm>
          <a:off x="2484408" y="329781"/>
          <a:ext cx="62539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0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1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2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23" name="AutoShape 1"/>
        <xdr:cNvSpPr>
          <a:spLocks noChangeAspect="1" noChangeArrowheads="1"/>
        </xdr:cNvSpPr>
      </xdr:nvSpPr>
      <xdr:spPr bwMode="auto">
        <a:xfrm>
          <a:off x="2484408" y="329781"/>
          <a:ext cx="62539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4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25" name="AutoShape 1"/>
        <xdr:cNvSpPr>
          <a:spLocks noChangeAspect="1" noChangeArrowheads="1"/>
        </xdr:cNvSpPr>
      </xdr:nvSpPr>
      <xdr:spPr bwMode="auto">
        <a:xfrm>
          <a:off x="2484408" y="329781"/>
          <a:ext cx="62539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6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7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28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29" name="AutoShape 1"/>
        <xdr:cNvSpPr>
          <a:spLocks noChangeAspect="1" noChangeArrowheads="1"/>
        </xdr:cNvSpPr>
      </xdr:nvSpPr>
      <xdr:spPr bwMode="auto">
        <a:xfrm>
          <a:off x="2484408" y="329781"/>
          <a:ext cx="62539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0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31" name="AutoShape 1"/>
        <xdr:cNvSpPr>
          <a:spLocks noChangeAspect="1" noChangeArrowheads="1"/>
        </xdr:cNvSpPr>
      </xdr:nvSpPr>
      <xdr:spPr bwMode="auto">
        <a:xfrm>
          <a:off x="2484408" y="329781"/>
          <a:ext cx="62539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2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3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4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35" name="AutoShape 1"/>
        <xdr:cNvSpPr>
          <a:spLocks noChangeAspect="1" noChangeArrowheads="1"/>
        </xdr:cNvSpPr>
      </xdr:nvSpPr>
      <xdr:spPr bwMode="auto">
        <a:xfrm>
          <a:off x="2484408" y="329781"/>
          <a:ext cx="62539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6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37" name="AutoShape 1"/>
        <xdr:cNvSpPr>
          <a:spLocks noChangeAspect="1" noChangeArrowheads="1"/>
        </xdr:cNvSpPr>
      </xdr:nvSpPr>
      <xdr:spPr bwMode="auto">
        <a:xfrm>
          <a:off x="2484408" y="329781"/>
          <a:ext cx="62539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8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39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0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41" name="AutoShape 1"/>
        <xdr:cNvSpPr>
          <a:spLocks noChangeAspect="1" noChangeArrowheads="1"/>
        </xdr:cNvSpPr>
      </xdr:nvSpPr>
      <xdr:spPr bwMode="auto">
        <a:xfrm>
          <a:off x="2484408" y="329781"/>
          <a:ext cx="62539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2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43" name="AutoShape 1"/>
        <xdr:cNvSpPr>
          <a:spLocks noChangeAspect="1" noChangeArrowheads="1"/>
        </xdr:cNvSpPr>
      </xdr:nvSpPr>
      <xdr:spPr bwMode="auto">
        <a:xfrm>
          <a:off x="2484408" y="329781"/>
          <a:ext cx="62539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4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5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6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47" name="AutoShape 1"/>
        <xdr:cNvSpPr>
          <a:spLocks noChangeAspect="1" noChangeArrowheads="1"/>
        </xdr:cNvSpPr>
      </xdr:nvSpPr>
      <xdr:spPr bwMode="auto">
        <a:xfrm>
          <a:off x="2484408" y="329781"/>
          <a:ext cx="62539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48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49" name="AutoShape 1"/>
        <xdr:cNvSpPr>
          <a:spLocks noChangeAspect="1" noChangeArrowheads="1"/>
        </xdr:cNvSpPr>
      </xdr:nvSpPr>
      <xdr:spPr bwMode="auto">
        <a:xfrm>
          <a:off x="2484408" y="329781"/>
          <a:ext cx="62539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50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51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52" name="AutoShape 1"/>
        <xdr:cNvSpPr>
          <a:spLocks noChangeAspect="1" noChangeArrowheads="1"/>
        </xdr:cNvSpPr>
      </xdr:nvSpPr>
      <xdr:spPr bwMode="auto">
        <a:xfrm>
          <a:off x="2484408" y="326187"/>
          <a:ext cx="62539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53" name="AutoShape 1"/>
        <xdr:cNvSpPr>
          <a:spLocks noChangeAspect="1" noChangeArrowheads="1"/>
        </xdr:cNvSpPr>
      </xdr:nvSpPr>
      <xdr:spPr bwMode="auto">
        <a:xfrm>
          <a:off x="2484408" y="326187"/>
          <a:ext cx="78115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454" name="AutoShape 1"/>
        <xdr:cNvSpPr>
          <a:spLocks noChangeAspect="1" noChangeArrowheads="1"/>
        </xdr:cNvSpPr>
      </xdr:nvSpPr>
      <xdr:spPr bwMode="auto">
        <a:xfrm>
          <a:off x="2484408" y="329781"/>
          <a:ext cx="70495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455" name="AutoShape 1"/>
        <xdr:cNvSpPr>
          <a:spLocks noChangeAspect="1" noChangeArrowheads="1"/>
        </xdr:cNvSpPr>
      </xdr:nvSpPr>
      <xdr:spPr bwMode="auto">
        <a:xfrm>
          <a:off x="2484408" y="326187"/>
          <a:ext cx="70495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456" name="AutoShape 1"/>
        <xdr:cNvSpPr>
          <a:spLocks noChangeAspect="1" noChangeArrowheads="1"/>
        </xdr:cNvSpPr>
      </xdr:nvSpPr>
      <xdr:spPr bwMode="auto">
        <a:xfrm>
          <a:off x="2484408" y="326187"/>
          <a:ext cx="70495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57" name="AutoShape 1"/>
        <xdr:cNvSpPr>
          <a:spLocks noChangeAspect="1" noChangeArrowheads="1"/>
        </xdr:cNvSpPr>
      </xdr:nvSpPr>
      <xdr:spPr bwMode="auto">
        <a:xfrm>
          <a:off x="2484408" y="326187"/>
          <a:ext cx="78115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458" name="AutoShape 1"/>
        <xdr:cNvSpPr>
          <a:spLocks noChangeAspect="1" noChangeArrowheads="1"/>
        </xdr:cNvSpPr>
      </xdr:nvSpPr>
      <xdr:spPr bwMode="auto">
        <a:xfrm>
          <a:off x="2484408" y="329781"/>
          <a:ext cx="70495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59" name="AutoShape 1"/>
        <xdr:cNvSpPr>
          <a:spLocks noChangeAspect="1" noChangeArrowheads="1"/>
        </xdr:cNvSpPr>
      </xdr:nvSpPr>
      <xdr:spPr bwMode="auto">
        <a:xfrm>
          <a:off x="2484408" y="326187"/>
          <a:ext cx="78115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460" name="AutoShape 1"/>
        <xdr:cNvSpPr>
          <a:spLocks noChangeAspect="1" noChangeArrowheads="1"/>
        </xdr:cNvSpPr>
      </xdr:nvSpPr>
      <xdr:spPr bwMode="auto">
        <a:xfrm>
          <a:off x="2484408" y="329781"/>
          <a:ext cx="78115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61" name="AutoShape 1"/>
        <xdr:cNvSpPr>
          <a:spLocks noChangeAspect="1" noChangeArrowheads="1"/>
        </xdr:cNvSpPr>
      </xdr:nvSpPr>
      <xdr:spPr bwMode="auto">
        <a:xfrm>
          <a:off x="2484408" y="326187"/>
          <a:ext cx="78115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62" name="AutoShape 1"/>
        <xdr:cNvSpPr>
          <a:spLocks noChangeAspect="1" noChangeArrowheads="1"/>
        </xdr:cNvSpPr>
      </xdr:nvSpPr>
      <xdr:spPr bwMode="auto">
        <a:xfrm>
          <a:off x="2484408" y="326187"/>
          <a:ext cx="78115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63" name="AutoShape 1"/>
        <xdr:cNvSpPr>
          <a:spLocks noChangeAspect="1" noChangeArrowheads="1"/>
        </xdr:cNvSpPr>
      </xdr:nvSpPr>
      <xdr:spPr bwMode="auto">
        <a:xfrm>
          <a:off x="2484408" y="326187"/>
          <a:ext cx="78115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464" name="AutoShape 1"/>
        <xdr:cNvSpPr>
          <a:spLocks noChangeAspect="1" noChangeArrowheads="1"/>
        </xdr:cNvSpPr>
      </xdr:nvSpPr>
      <xdr:spPr bwMode="auto">
        <a:xfrm>
          <a:off x="2484408" y="329781"/>
          <a:ext cx="78115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65" name="AutoShape 1"/>
        <xdr:cNvSpPr>
          <a:spLocks noChangeAspect="1" noChangeArrowheads="1"/>
        </xdr:cNvSpPr>
      </xdr:nvSpPr>
      <xdr:spPr bwMode="auto">
        <a:xfrm>
          <a:off x="2484408" y="326187"/>
          <a:ext cx="78115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466" name="AutoShape 1"/>
        <xdr:cNvSpPr>
          <a:spLocks noChangeAspect="1" noChangeArrowheads="1"/>
        </xdr:cNvSpPr>
      </xdr:nvSpPr>
      <xdr:spPr bwMode="auto">
        <a:xfrm>
          <a:off x="2484408" y="329781"/>
          <a:ext cx="70495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467" name="AutoShape 1"/>
        <xdr:cNvSpPr>
          <a:spLocks noChangeAspect="1" noChangeArrowheads="1"/>
        </xdr:cNvSpPr>
      </xdr:nvSpPr>
      <xdr:spPr bwMode="auto">
        <a:xfrm>
          <a:off x="2484408" y="326187"/>
          <a:ext cx="70495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468" name="AutoShape 1"/>
        <xdr:cNvSpPr>
          <a:spLocks noChangeAspect="1" noChangeArrowheads="1"/>
        </xdr:cNvSpPr>
      </xdr:nvSpPr>
      <xdr:spPr bwMode="auto">
        <a:xfrm>
          <a:off x="2484408" y="326187"/>
          <a:ext cx="70495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69" name="AutoShape 1"/>
        <xdr:cNvSpPr>
          <a:spLocks noChangeAspect="1" noChangeArrowheads="1"/>
        </xdr:cNvSpPr>
      </xdr:nvSpPr>
      <xdr:spPr bwMode="auto">
        <a:xfrm>
          <a:off x="2484408" y="326187"/>
          <a:ext cx="78115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470" name="AutoShape 1"/>
        <xdr:cNvSpPr>
          <a:spLocks noChangeAspect="1" noChangeArrowheads="1"/>
        </xdr:cNvSpPr>
      </xdr:nvSpPr>
      <xdr:spPr bwMode="auto">
        <a:xfrm>
          <a:off x="2484408" y="329781"/>
          <a:ext cx="70495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71" name="AutoShape 1"/>
        <xdr:cNvSpPr>
          <a:spLocks noChangeAspect="1" noChangeArrowheads="1"/>
        </xdr:cNvSpPr>
      </xdr:nvSpPr>
      <xdr:spPr bwMode="auto">
        <a:xfrm>
          <a:off x="2484408" y="326187"/>
          <a:ext cx="78115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472" name="AutoShape 1"/>
        <xdr:cNvSpPr>
          <a:spLocks noChangeAspect="1" noChangeArrowheads="1"/>
        </xdr:cNvSpPr>
      </xdr:nvSpPr>
      <xdr:spPr bwMode="auto">
        <a:xfrm>
          <a:off x="2484408" y="329781"/>
          <a:ext cx="78115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73" name="AutoShape 1"/>
        <xdr:cNvSpPr>
          <a:spLocks noChangeAspect="1" noChangeArrowheads="1"/>
        </xdr:cNvSpPr>
      </xdr:nvSpPr>
      <xdr:spPr bwMode="auto">
        <a:xfrm>
          <a:off x="2484408" y="326187"/>
          <a:ext cx="78115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74" name="AutoShape 1"/>
        <xdr:cNvSpPr>
          <a:spLocks noChangeAspect="1" noChangeArrowheads="1"/>
        </xdr:cNvSpPr>
      </xdr:nvSpPr>
      <xdr:spPr bwMode="auto">
        <a:xfrm>
          <a:off x="2484408" y="326187"/>
          <a:ext cx="78115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75" name="AutoShape 1"/>
        <xdr:cNvSpPr>
          <a:spLocks noChangeAspect="1" noChangeArrowheads="1"/>
        </xdr:cNvSpPr>
      </xdr:nvSpPr>
      <xdr:spPr bwMode="auto">
        <a:xfrm>
          <a:off x="2484408" y="326187"/>
          <a:ext cx="78115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476" name="AutoShape 1"/>
        <xdr:cNvSpPr>
          <a:spLocks noChangeAspect="1" noChangeArrowheads="1"/>
        </xdr:cNvSpPr>
      </xdr:nvSpPr>
      <xdr:spPr bwMode="auto">
        <a:xfrm>
          <a:off x="2484408" y="329781"/>
          <a:ext cx="78115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77" name="AutoShape 1"/>
        <xdr:cNvSpPr>
          <a:spLocks noChangeAspect="1" noChangeArrowheads="1"/>
        </xdr:cNvSpPr>
      </xdr:nvSpPr>
      <xdr:spPr bwMode="auto">
        <a:xfrm>
          <a:off x="2484408" y="326187"/>
          <a:ext cx="78115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478" name="AutoShape 1"/>
        <xdr:cNvSpPr>
          <a:spLocks noChangeAspect="1" noChangeArrowheads="1"/>
        </xdr:cNvSpPr>
      </xdr:nvSpPr>
      <xdr:spPr bwMode="auto">
        <a:xfrm>
          <a:off x="2484408" y="329781"/>
          <a:ext cx="70495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479" name="AutoShape 1"/>
        <xdr:cNvSpPr>
          <a:spLocks noChangeAspect="1" noChangeArrowheads="1"/>
        </xdr:cNvSpPr>
      </xdr:nvSpPr>
      <xdr:spPr bwMode="auto">
        <a:xfrm>
          <a:off x="2484408" y="326187"/>
          <a:ext cx="70495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480" name="AutoShape 1"/>
        <xdr:cNvSpPr>
          <a:spLocks noChangeAspect="1" noChangeArrowheads="1"/>
        </xdr:cNvSpPr>
      </xdr:nvSpPr>
      <xdr:spPr bwMode="auto">
        <a:xfrm>
          <a:off x="2484408" y="326187"/>
          <a:ext cx="70495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81" name="AutoShape 1"/>
        <xdr:cNvSpPr>
          <a:spLocks noChangeAspect="1" noChangeArrowheads="1"/>
        </xdr:cNvSpPr>
      </xdr:nvSpPr>
      <xdr:spPr bwMode="auto">
        <a:xfrm>
          <a:off x="2484408" y="326187"/>
          <a:ext cx="78115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482" name="AutoShape 1"/>
        <xdr:cNvSpPr>
          <a:spLocks noChangeAspect="1" noChangeArrowheads="1"/>
        </xdr:cNvSpPr>
      </xdr:nvSpPr>
      <xdr:spPr bwMode="auto">
        <a:xfrm>
          <a:off x="2484408" y="329781"/>
          <a:ext cx="70495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83" name="AutoShape 1"/>
        <xdr:cNvSpPr>
          <a:spLocks noChangeAspect="1" noChangeArrowheads="1"/>
        </xdr:cNvSpPr>
      </xdr:nvSpPr>
      <xdr:spPr bwMode="auto">
        <a:xfrm>
          <a:off x="2484408" y="326187"/>
          <a:ext cx="78115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484" name="AutoShape 1"/>
        <xdr:cNvSpPr>
          <a:spLocks noChangeAspect="1" noChangeArrowheads="1"/>
        </xdr:cNvSpPr>
      </xdr:nvSpPr>
      <xdr:spPr bwMode="auto">
        <a:xfrm>
          <a:off x="2484408" y="329781"/>
          <a:ext cx="781157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485" name="AutoShape 1"/>
        <xdr:cNvSpPr>
          <a:spLocks noChangeAspect="1" noChangeArrowheads="1"/>
        </xdr:cNvSpPr>
      </xdr:nvSpPr>
      <xdr:spPr bwMode="auto">
        <a:xfrm>
          <a:off x="2484408" y="326187"/>
          <a:ext cx="781157" cy="489909"/>
        </a:xfrm>
        <a:prstGeom prst="rect">
          <a:avLst/>
        </a:prstGeom>
        <a:noFill/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AlternateStartup" Target="2015/2015%20Fluxos/Fluxo%20Caixa%20Diario%20Janeiro%202015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istema"/>
      <sheetName val="Abertura Previsao"/>
      <sheetName val="receita_remuneração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JR111"/>
  <sheetViews>
    <sheetView showGridLines="0" tabSelected="1" zoomScale="90" zoomScaleNormal="90" zoomScaleSheetLayoutView="50" workbookViewId="0">
      <pane xSplit="3" ySplit="5" topLeftCell="U6" activePane="bottomRight" state="frozen"/>
      <selection pane="topRight" activeCell="D1" sqref="D1"/>
      <selection pane="bottomLeft" activeCell="A6" sqref="A6"/>
      <selection pane="bottomRight" activeCell="C2" sqref="C2"/>
    </sheetView>
  </sheetViews>
  <sheetFormatPr defaultColWidth="9" defaultRowHeight="17"/>
  <cols>
    <col min="1" max="1" width="3.875" style="6" customWidth="1"/>
    <col min="2" max="2" width="9.75" style="5" customWidth="1"/>
    <col min="3" max="3" width="56.625" style="4" customWidth="1"/>
    <col min="4" max="9" width="15.625" style="1" customWidth="1"/>
    <col min="10" max="10" width="15.625" style="3" customWidth="1"/>
    <col min="11" max="23" width="15.625" style="1" customWidth="1"/>
    <col min="24" max="24" width="15.625" style="2" customWidth="1"/>
    <col min="25" max="25" width="15.625" style="1" hidden="1" customWidth="1"/>
    <col min="26" max="26" width="15.625" style="2" customWidth="1"/>
    <col min="27" max="27" width="15.625" style="1" customWidth="1"/>
    <col min="28" max="28" width="15.625" style="1" hidden="1" customWidth="1"/>
    <col min="29" max="16384" width="9" style="1"/>
  </cols>
  <sheetData>
    <row r="1" spans="1:28" s="11" customFormat="1" ht="25" customHeight="1">
      <c r="A1" s="50"/>
      <c r="B1" s="5"/>
      <c r="C1" s="74" t="s">
        <v>67</v>
      </c>
      <c r="D1" s="72" t="s">
        <v>66</v>
      </c>
      <c r="E1" s="132">
        <v>42006</v>
      </c>
      <c r="F1" s="68">
        <v>42009</v>
      </c>
      <c r="G1" s="68">
        <v>42010</v>
      </c>
      <c r="H1" s="68">
        <v>42011</v>
      </c>
      <c r="I1" s="68">
        <v>42012</v>
      </c>
      <c r="J1" s="68">
        <v>42013</v>
      </c>
      <c r="K1" s="68">
        <v>42016</v>
      </c>
      <c r="L1" s="68">
        <v>42017</v>
      </c>
      <c r="M1" s="68">
        <v>42018</v>
      </c>
      <c r="N1" s="68">
        <v>42019</v>
      </c>
      <c r="O1" s="68">
        <v>42020</v>
      </c>
      <c r="P1" s="68">
        <v>42023</v>
      </c>
      <c r="Q1" s="68">
        <v>42024</v>
      </c>
      <c r="R1" s="68">
        <v>42025</v>
      </c>
      <c r="S1" s="68">
        <v>42026</v>
      </c>
      <c r="T1" s="68">
        <v>42027</v>
      </c>
      <c r="U1" s="68">
        <v>42030</v>
      </c>
      <c r="V1" s="68">
        <v>42031</v>
      </c>
      <c r="W1" s="68">
        <v>42032</v>
      </c>
      <c r="X1" s="67">
        <v>42033</v>
      </c>
      <c r="Y1" s="72" t="e">
        <v>#REF!</v>
      </c>
      <c r="Z1" s="67">
        <v>42034</v>
      </c>
      <c r="AA1" s="72" t="s">
        <v>66</v>
      </c>
      <c r="AB1" s="71" t="s">
        <v>66</v>
      </c>
    </row>
    <row r="2" spans="1:28" s="11" customFormat="1" ht="25" customHeight="1">
      <c r="A2" s="50"/>
      <c r="B2" s="5"/>
      <c r="C2" s="70">
        <v>42005</v>
      </c>
      <c r="D2" s="66" t="s">
        <v>65</v>
      </c>
      <c r="E2" s="131" t="str">
        <f>TEXT(E1,"ddd")</f>
        <v>sex</v>
      </c>
      <c r="F2" s="68" t="s">
        <v>68</v>
      </c>
      <c r="G2" s="68" t="s">
        <v>69</v>
      </c>
      <c r="H2" s="68" t="s">
        <v>70</v>
      </c>
      <c r="I2" s="68" t="s">
        <v>71</v>
      </c>
      <c r="J2" s="68" t="s">
        <v>72</v>
      </c>
      <c r="K2" s="68" t="s">
        <v>68</v>
      </c>
      <c r="L2" s="68" t="s">
        <v>69</v>
      </c>
      <c r="M2" s="68" t="s">
        <v>70</v>
      </c>
      <c r="N2" s="68" t="s">
        <v>71</v>
      </c>
      <c r="O2" s="68" t="s">
        <v>72</v>
      </c>
      <c r="P2" s="68" t="s">
        <v>68</v>
      </c>
      <c r="Q2" s="68" t="s">
        <v>69</v>
      </c>
      <c r="R2" s="68" t="s">
        <v>70</v>
      </c>
      <c r="S2" s="68" t="s">
        <v>71</v>
      </c>
      <c r="T2" s="68" t="s">
        <v>72</v>
      </c>
      <c r="U2" s="68" t="s">
        <v>68</v>
      </c>
      <c r="V2" s="68" t="s">
        <v>69</v>
      </c>
      <c r="W2" s="68" t="s">
        <v>70</v>
      </c>
      <c r="X2" s="67" t="s">
        <v>71</v>
      </c>
      <c r="Y2" s="66" t="s">
        <v>10</v>
      </c>
      <c r="Z2" s="67" t="s">
        <v>72</v>
      </c>
      <c r="AA2" s="66" t="s">
        <v>65</v>
      </c>
      <c r="AB2" s="65" t="s">
        <v>73</v>
      </c>
    </row>
    <row r="3" spans="1:28" s="10" customFormat="1" ht="25" customHeight="1" thickBot="1">
      <c r="A3" s="15"/>
      <c r="B3" s="5"/>
      <c r="C3" s="6"/>
      <c r="D3" s="61">
        <v>41974</v>
      </c>
      <c r="E3" s="62" t="s">
        <v>64</v>
      </c>
      <c r="F3" s="62" t="s">
        <v>64</v>
      </c>
      <c r="G3" s="62" t="s">
        <v>64</v>
      </c>
      <c r="H3" s="62" t="s">
        <v>64</v>
      </c>
      <c r="I3" s="62" t="s">
        <v>64</v>
      </c>
      <c r="J3" s="62" t="s">
        <v>64</v>
      </c>
      <c r="K3" s="62" t="s">
        <v>64</v>
      </c>
      <c r="L3" s="62" t="s">
        <v>64</v>
      </c>
      <c r="M3" s="62" t="s">
        <v>64</v>
      </c>
      <c r="N3" s="62" t="s">
        <v>64</v>
      </c>
      <c r="O3" s="62" t="s">
        <v>64</v>
      </c>
      <c r="P3" s="62" t="s">
        <v>64</v>
      </c>
      <c r="Q3" s="62" t="s">
        <v>64</v>
      </c>
      <c r="R3" s="62" t="s">
        <v>64</v>
      </c>
      <c r="S3" s="62" t="s">
        <v>64</v>
      </c>
      <c r="T3" s="62" t="s">
        <v>64</v>
      </c>
      <c r="U3" s="62" t="s">
        <v>64</v>
      </c>
      <c r="V3" s="62" t="s">
        <v>64</v>
      </c>
      <c r="W3" s="62" t="s">
        <v>64</v>
      </c>
      <c r="X3" s="62" t="s">
        <v>64</v>
      </c>
      <c r="Y3" s="63">
        <f>+$X$1</f>
        <v>42033</v>
      </c>
      <c r="Z3" s="62" t="s">
        <v>64</v>
      </c>
      <c r="AA3" s="61">
        <v>42005</v>
      </c>
      <c r="AB3" s="60">
        <v>42005</v>
      </c>
    </row>
    <row r="4" spans="1:28" s="2" customFormat="1" ht="25" customHeight="1">
      <c r="A4" s="29"/>
      <c r="B4" s="5"/>
      <c r="C4" s="59" t="s">
        <v>63</v>
      </c>
      <c r="D4" s="127"/>
      <c r="E4" s="129">
        <f>+D5</f>
        <v>31035889.847000018</v>
      </c>
      <c r="F4" s="129">
        <f>+E5</f>
        <v>19499311.127000015</v>
      </c>
      <c r="G4" s="129">
        <f>+F5</f>
        <v>13767553.717000015</v>
      </c>
      <c r="H4" s="129">
        <f>+G5</f>
        <v>13723320.947000016</v>
      </c>
      <c r="I4" s="129">
        <f>+H5</f>
        <v>11518311.557000015</v>
      </c>
      <c r="J4" s="130">
        <f>+I5</f>
        <v>9687943.2070000134</v>
      </c>
      <c r="K4" s="129">
        <f>+J5</f>
        <v>9402219.3570000138</v>
      </c>
      <c r="L4" s="129">
        <f>+K5</f>
        <v>8991688.7370000128</v>
      </c>
      <c r="M4" s="129">
        <f>+L5</f>
        <v>9013575.727000013</v>
      </c>
      <c r="N4" s="129">
        <f>+M5</f>
        <v>5037003.0970000122</v>
      </c>
      <c r="O4" s="129">
        <f>+N5</f>
        <v>4613135.4870000118</v>
      </c>
      <c r="P4" s="129">
        <f>+O5</f>
        <v>4788260.0570000112</v>
      </c>
      <c r="Q4" s="129">
        <f>+P5</f>
        <v>3725545.0770000117</v>
      </c>
      <c r="R4" s="129">
        <f>+Q5</f>
        <v>92322.837000012398</v>
      </c>
      <c r="S4" s="129">
        <f>+R5</f>
        <v>675994.42700001248</v>
      </c>
      <c r="T4" s="129">
        <f>+S5</f>
        <v>800962.98700001254</v>
      </c>
      <c r="U4" s="129">
        <f>+T5</f>
        <v>1493010.0070000126</v>
      </c>
      <c r="V4" s="129">
        <f>+U5</f>
        <v>1395116.9970000125</v>
      </c>
      <c r="W4" s="129">
        <f>+V5</f>
        <v>1539949.9770000125</v>
      </c>
      <c r="X4" s="129">
        <f>+W5</f>
        <v>1142776.8870000124</v>
      </c>
      <c r="Y4" s="127">
        <f>+E4</f>
        <v>31035889.847000018</v>
      </c>
      <c r="Z4" s="128">
        <f>+X5</f>
        <v>2348339.8270000117</v>
      </c>
      <c r="AA4" s="127">
        <f>+D5</f>
        <v>31035889.847000018</v>
      </c>
      <c r="AB4" s="126"/>
    </row>
    <row r="5" spans="1:28" s="2" customFormat="1" ht="25" customHeight="1" thickBot="1">
      <c r="A5" s="29"/>
      <c r="B5" s="5"/>
      <c r="C5" s="54" t="s">
        <v>62</v>
      </c>
      <c r="D5" s="123">
        <v>31035889.847000018</v>
      </c>
      <c r="E5" s="125">
        <f>+E4+E11-E39+E37</f>
        <v>19499311.127000015</v>
      </c>
      <c r="F5" s="125">
        <f>+F4+F11-F39+F37</f>
        <v>13767553.717000015</v>
      </c>
      <c r="G5" s="125">
        <f>+G4+G11-G39+G37</f>
        <v>13723320.947000016</v>
      </c>
      <c r="H5" s="125">
        <f>+H4+H11-H39+H37</f>
        <v>11518311.557000015</v>
      </c>
      <c r="I5" s="125">
        <f>+I4+I11-I39+I37</f>
        <v>9687943.2070000134</v>
      </c>
      <c r="J5" s="125">
        <f>+J4+J11-J39+J37</f>
        <v>9402219.3570000138</v>
      </c>
      <c r="K5" s="125">
        <f>+K4+K11-K39+K37</f>
        <v>8991688.7370000128</v>
      </c>
      <c r="L5" s="125">
        <f>+L4+L11-L39+L37</f>
        <v>9013575.727000013</v>
      </c>
      <c r="M5" s="125">
        <f>+M4+M11-M39+M37</f>
        <v>5037003.0970000122</v>
      </c>
      <c r="N5" s="125">
        <f>+N4+N11-N39+N37</f>
        <v>4613135.4870000118</v>
      </c>
      <c r="O5" s="125">
        <f>+O4+O11-O39+O37</f>
        <v>4788260.0570000112</v>
      </c>
      <c r="P5" s="124">
        <f>+P4+P11-P39+P37</f>
        <v>3725545.0770000117</v>
      </c>
      <c r="Q5" s="124">
        <f>+Q4+Q11-Q39+Q37</f>
        <v>92322.837000012398</v>
      </c>
      <c r="R5" s="124">
        <f>+R4+R11-R39+R37</f>
        <v>675994.42700001248</v>
      </c>
      <c r="S5" s="124">
        <f>+S4+S11-S39+S37</f>
        <v>800962.98700001254</v>
      </c>
      <c r="T5" s="124">
        <f>+T4+T11-T39+T37</f>
        <v>1493010.0070000126</v>
      </c>
      <c r="U5" s="124">
        <f>+U4+U11-U39+U37</f>
        <v>1395116.9970000125</v>
      </c>
      <c r="V5" s="124">
        <f>+V4+V11-V39+V37</f>
        <v>1539949.9770000125</v>
      </c>
      <c r="W5" s="124">
        <f>+W4+W11-W39+W37</f>
        <v>1142776.8870000124</v>
      </c>
      <c r="X5" s="124">
        <f>+X4+X11-X39+X37</f>
        <v>2348339.8270000117</v>
      </c>
      <c r="Y5" s="123">
        <f>+Y4+Y11+Y37-Y39-D37</f>
        <v>1301814.5570000187</v>
      </c>
      <c r="Z5" s="122">
        <f>+Z4+Z11-Z39+Z37</f>
        <v>2253910.2170000114</v>
      </c>
      <c r="AA5" s="121">
        <f>+AA4+AA11+AA37-AA39-D37</f>
        <v>2253910.2170000225</v>
      </c>
      <c r="AB5" s="51"/>
    </row>
    <row r="6" spans="1:28" customFormat="1" ht="25" customHeight="1" thickBot="1">
      <c r="B6" s="120"/>
      <c r="E6" s="117"/>
      <c r="F6" s="117"/>
      <c r="G6" s="117"/>
      <c r="H6" s="117"/>
      <c r="I6" s="117"/>
      <c r="J6" s="119"/>
      <c r="L6" s="118"/>
      <c r="N6" s="117"/>
      <c r="O6" s="117"/>
      <c r="P6" s="117"/>
      <c r="Q6" s="117"/>
      <c r="R6" s="117"/>
      <c r="T6" s="116"/>
      <c r="U6" s="117"/>
      <c r="W6" s="117"/>
      <c r="X6" s="116"/>
      <c r="Y6" s="115"/>
      <c r="Z6" s="114"/>
      <c r="AA6" s="113"/>
      <c r="AB6" s="113">
        <f>COUNT(E1:Z1)</f>
        <v>21</v>
      </c>
    </row>
    <row r="7" spans="1:28" s="15" customFormat="1" ht="25" customHeight="1">
      <c r="B7" s="5"/>
      <c r="C7" s="112" t="s">
        <v>61</v>
      </c>
      <c r="D7" s="56">
        <v>0</v>
      </c>
      <c r="E7" s="58">
        <f>28867.33+61.99</f>
        <v>28929.320000000003</v>
      </c>
      <c r="F7" s="58">
        <f>200970.27+79.96</f>
        <v>201050.22999999998</v>
      </c>
      <c r="G7" s="58">
        <f>202084.79+101.96</f>
        <v>202186.75</v>
      </c>
      <c r="H7" s="58">
        <f>9529.09+124.77</f>
        <v>9653.86</v>
      </c>
      <c r="I7" s="58">
        <f>126577.45+154.38</f>
        <v>126731.83</v>
      </c>
      <c r="J7" s="58">
        <f>37318.19+215.96</f>
        <v>37534.15</v>
      </c>
      <c r="K7" s="58">
        <f>35302.47+34.06</f>
        <v>35336.53</v>
      </c>
      <c r="L7" s="58">
        <f>87478.89+78.3</f>
        <v>87557.19</v>
      </c>
      <c r="M7" s="58">
        <f>98523.74+128.37</f>
        <v>98652.11</v>
      </c>
      <c r="N7" s="58">
        <f>22332.1+177.96</f>
        <v>22510.059999999998</v>
      </c>
      <c r="O7" s="58">
        <f>18012.71+280</f>
        <v>18292.71</v>
      </c>
      <c r="P7" s="58">
        <f>12678.82</f>
        <v>12678.82</v>
      </c>
      <c r="Q7" s="58">
        <f>15477.93+128.38</f>
        <v>15606.31</v>
      </c>
      <c r="R7" s="58">
        <f>17803.29+128.38</f>
        <v>17931.670000000002</v>
      </c>
      <c r="S7" s="58">
        <f>99095.86+259.18</f>
        <v>99355.04</v>
      </c>
      <c r="T7" s="58">
        <f>44088.63+141.77</f>
        <v>44230.399999999994</v>
      </c>
      <c r="U7" s="58">
        <f>25876.77+89.54</f>
        <v>25966.31</v>
      </c>
      <c r="V7" s="58">
        <f>35318.25+141.77</f>
        <v>35460.019999999997</v>
      </c>
      <c r="W7" s="58">
        <f>23730.34+87.09</f>
        <v>23817.43</v>
      </c>
      <c r="X7" s="58">
        <f>33493.62+144.54</f>
        <v>33638.160000000003</v>
      </c>
      <c r="Y7" s="56"/>
      <c r="Z7" s="58">
        <f>56889.95+194.86</f>
        <v>57084.81</v>
      </c>
      <c r="AA7" s="56">
        <v>0</v>
      </c>
      <c r="AB7" s="111"/>
    </row>
    <row r="8" spans="1:28" s="15" customFormat="1" ht="25" customHeight="1">
      <c r="B8" s="5"/>
      <c r="C8" s="110" t="s">
        <v>60</v>
      </c>
      <c r="D8" s="108">
        <v>0</v>
      </c>
      <c r="E8" s="109">
        <f>53573.44+12740249.08</f>
        <v>12793822.52</v>
      </c>
      <c r="F8" s="109">
        <f>51563.32+6842315.31</f>
        <v>6893878.6299999999</v>
      </c>
      <c r="G8" s="109">
        <f>6363.21+6843268.45</f>
        <v>6849631.6600000001</v>
      </c>
      <c r="H8" s="109">
        <f>31255.23+6344249.04</f>
        <v>6375504.2700000005</v>
      </c>
      <c r="I8" s="109">
        <f>23644.47+4695263.19</f>
        <v>4718907.66</v>
      </c>
      <c r="J8" s="109">
        <f>74738.99+4446235.64</f>
        <v>4520974.63</v>
      </c>
      <c r="K8" s="109">
        <f>26673.57+4148027.27</f>
        <v>4174700.84</v>
      </c>
      <c r="L8" s="109">
        <f>17889.74+4129081.02</f>
        <v>4146970.7600000002</v>
      </c>
      <c r="M8" s="109">
        <f>30964.84+3200175.29</f>
        <v>3231140.13</v>
      </c>
      <c r="N8" s="109">
        <f>16885.2+2901222.51</f>
        <v>2918107.71</v>
      </c>
      <c r="O8" s="109">
        <f>18245.43+3092142.05</f>
        <v>3110387.48</v>
      </c>
      <c r="P8" s="109">
        <f>37192.43+2952142.05</f>
        <v>2989334.48</v>
      </c>
      <c r="Q8" s="109">
        <v>9507.8700000000008</v>
      </c>
      <c r="R8" s="109">
        <f>36166.26+530000</f>
        <v>566166.26</v>
      </c>
      <c r="S8" s="109">
        <f>7097.23+605007.03</f>
        <v>612104.26</v>
      </c>
      <c r="T8" s="109">
        <f>10000+1355026.27</f>
        <v>1365026.27</v>
      </c>
      <c r="U8" s="109">
        <f>9156.46+1280126.27</f>
        <v>1289282.73</v>
      </c>
      <c r="V8" s="109">
        <f>10577.65+1420225.58</f>
        <v>1430803.23</v>
      </c>
      <c r="W8" s="109">
        <f>29441.24+1070359.77</f>
        <v>1099801.01</v>
      </c>
      <c r="X8" s="109">
        <f>46252.58+1700467.89</f>
        <v>1746720.47</v>
      </c>
      <c r="Y8" s="108"/>
      <c r="Z8" s="109">
        <f>24567.08+1628616.93</f>
        <v>1653184.01</v>
      </c>
      <c r="AA8" s="108">
        <v>0</v>
      </c>
      <c r="AB8" s="107"/>
    </row>
    <row r="9" spans="1:28" s="15" customFormat="1" ht="25" customHeight="1" thickBot="1">
      <c r="B9" s="5"/>
      <c r="C9" s="106" t="s">
        <v>59</v>
      </c>
      <c r="D9" s="104">
        <v>0</v>
      </c>
      <c r="E9" s="105">
        <f>15071.63+6661487.67</f>
        <v>6676559.2999999998</v>
      </c>
      <c r="F9" s="105">
        <f>18722.04+6653902.53</f>
        <v>6672624.5700000003</v>
      </c>
      <c r="G9" s="105">
        <f>15877.7+6655625.54</f>
        <v>6671503.2400000002</v>
      </c>
      <c r="H9" s="105">
        <f>10772.93+5122380.08</f>
        <v>5133153.01</v>
      </c>
      <c r="I9" s="105">
        <f>3388.01+4838915.47</f>
        <v>4842303.4799999995</v>
      </c>
      <c r="J9" s="105">
        <f>23388.01+4820322.33</f>
        <v>4843710.34</v>
      </c>
      <c r="K9" s="105">
        <f>13488.69+4768163.11</f>
        <v>4781651.8000000007</v>
      </c>
      <c r="L9" s="105">
        <f>9166.82+4769881.56</f>
        <v>4779048.38</v>
      </c>
      <c r="M9" s="105">
        <f>35350.39+1671859.98</f>
        <v>1707210.3699999999</v>
      </c>
      <c r="N9" s="105">
        <f>15046.1+1657471.52</f>
        <v>1672517.62</v>
      </c>
      <c r="O9" s="105">
        <f>16459.07+1643120.7</f>
        <v>1659579.77</v>
      </c>
      <c r="P9" s="105">
        <f>15622.85+643120.7</f>
        <v>658743.54999999993</v>
      </c>
      <c r="Q9" s="105">
        <f>22513.83+44694.51</f>
        <v>67208.34</v>
      </c>
      <c r="R9" s="105">
        <f>17854.46+374694.51</f>
        <v>392548.97000000003</v>
      </c>
      <c r="S9" s="105">
        <f>4771.97+84731.24</f>
        <v>89503.21</v>
      </c>
      <c r="T9" s="105">
        <f>2000+81753.55</f>
        <v>83753.55</v>
      </c>
      <c r="U9" s="105">
        <f>3072.61+76795.6</f>
        <v>79868.210000000006</v>
      </c>
      <c r="V9" s="105">
        <f>1867.9+71819.08</f>
        <v>73686.98</v>
      </c>
      <c r="W9" s="105">
        <f>7317.67+11841.03</f>
        <v>19158.7</v>
      </c>
      <c r="X9" s="105">
        <f>6138.66+561842.79</f>
        <v>567981.45000000007</v>
      </c>
      <c r="Y9" s="104"/>
      <c r="Z9" s="105">
        <f>3789.57+539852.31</f>
        <v>543641.88</v>
      </c>
      <c r="AA9" s="104">
        <v>0</v>
      </c>
      <c r="AB9" s="103"/>
    </row>
    <row r="10" spans="1:28" s="11" customFormat="1" ht="25" customHeight="1" thickBot="1">
      <c r="A10" s="50"/>
      <c r="B10" s="5"/>
      <c r="C10" s="102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01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</row>
    <row r="11" spans="1:28" s="2" customFormat="1" ht="25" customHeight="1">
      <c r="A11" s="29"/>
      <c r="B11" s="5"/>
      <c r="C11" s="28" t="s">
        <v>58</v>
      </c>
      <c r="D11" s="26">
        <v>0</v>
      </c>
      <c r="E11" s="27">
        <f>+E12+E13+E14+E15+E34+E35</f>
        <v>41249.65</v>
      </c>
      <c r="F11" s="27">
        <f>+F12+F13+F14+F15+F34+F35</f>
        <v>187502.3</v>
      </c>
      <c r="G11" s="27">
        <f>+G12+G13+G14+G15+G34+G35</f>
        <v>24289.800000000003</v>
      </c>
      <c r="H11" s="27">
        <f>+H12+H13+H14+H15+H34+H35</f>
        <v>17824.690000000002</v>
      </c>
      <c r="I11" s="27">
        <f>+I12+I13+I14+I15+I34+I35</f>
        <v>82496.290000000008</v>
      </c>
      <c r="J11" s="27">
        <f>+J12+J13+J14+J15+J34+J35</f>
        <v>19798.73</v>
      </c>
      <c r="K11" s="27">
        <f>+K12+K13+K14+K15+K34+K35</f>
        <v>15054.36</v>
      </c>
      <c r="L11" s="27">
        <f>+L12+L13+L14+L15+L34+L35</f>
        <v>14606.689999999999</v>
      </c>
      <c r="M11" s="27">
        <f>+M12+M13+M14+M15+M34+M35</f>
        <v>70963.64</v>
      </c>
      <c r="N11" s="27">
        <f>+N12+N13+N14+N15+N34+N35</f>
        <v>41878.85</v>
      </c>
      <c r="O11" s="27">
        <f>+O12+O13+O14+O15+O34+O35</f>
        <v>274856.43</v>
      </c>
      <c r="P11" s="27">
        <f>+P12+P13+P14+P15+P34+P35</f>
        <v>68483.16</v>
      </c>
      <c r="Q11" s="27">
        <f>+Q12+Q13+Q14+Q15+Q34+Q35</f>
        <v>2990158.29</v>
      </c>
      <c r="R11" s="27">
        <f>+R12+R13+R14+R15+R34+R35</f>
        <v>8821.64</v>
      </c>
      <c r="S11" s="27">
        <f>+S12+S13+S14+S15+S34+S35</f>
        <v>202323.83000000002</v>
      </c>
      <c r="T11" s="27">
        <f>+T12+T13+T14+T15+T34+T35</f>
        <v>2163799.67</v>
      </c>
      <c r="U11" s="27">
        <f>+U12+U13+U14+U15+U34+U35</f>
        <v>35703.979999999996</v>
      </c>
      <c r="V11" s="27">
        <f>+V12+V13+V14+V15+V34+V35</f>
        <v>190686.97999999998</v>
      </c>
      <c r="W11" s="27">
        <f>+W12+W13+W14+W15+W34+W35</f>
        <v>29277.910000000003</v>
      </c>
      <c r="X11" s="27">
        <f>+X12+X13+X14+X15+X34+X35</f>
        <v>6542707.6499999994</v>
      </c>
      <c r="Y11" s="26">
        <f>+Y12+Y13+Y15+Y34+Y35+Y14</f>
        <v>11975959.27</v>
      </c>
      <c r="Z11" s="27">
        <f>+Z12+Z13+Z14+Z15+Z34+Z35</f>
        <v>2131316.5499999998</v>
      </c>
      <c r="AA11" s="26">
        <f>+AA12+AA13+AA15+AA34+AA35+AA14</f>
        <v>15153801.090000002</v>
      </c>
      <c r="AB11" s="25">
        <f>+AB12+AB13+AB15+AB34+AB35+AB14</f>
        <v>31774639.510000002</v>
      </c>
    </row>
    <row r="12" spans="1:28" s="3" customFormat="1" ht="25" customHeight="1">
      <c r="A12" s="15"/>
      <c r="B12" s="5">
        <v>810</v>
      </c>
      <c r="C12" s="46" t="s">
        <v>57</v>
      </c>
      <c r="D12" s="45"/>
      <c r="E12" s="44">
        <v>14090.63</v>
      </c>
      <c r="F12" s="44">
        <v>9851.41</v>
      </c>
      <c r="G12" s="44">
        <v>7465.45</v>
      </c>
      <c r="H12" s="44">
        <v>8646.19</v>
      </c>
      <c r="I12" s="44">
        <v>11346.8</v>
      </c>
      <c r="J12" s="44">
        <v>10297.17</v>
      </c>
      <c r="K12" s="44">
        <v>3432.39</v>
      </c>
      <c r="L12" s="44">
        <v>3432.39</v>
      </c>
      <c r="M12" s="44">
        <v>3432</v>
      </c>
      <c r="N12" s="44">
        <v>3432</v>
      </c>
      <c r="O12" s="44">
        <v>10297.17</v>
      </c>
      <c r="P12" s="44">
        <v>1561.74</v>
      </c>
      <c r="Q12" s="44">
        <v>1487.16</v>
      </c>
      <c r="R12" s="44">
        <v>2683.18</v>
      </c>
      <c r="S12" s="44">
        <v>2437.0100000000002</v>
      </c>
      <c r="T12" s="44">
        <v>1681.18</v>
      </c>
      <c r="U12" s="44">
        <v>17607.39</v>
      </c>
      <c r="V12" s="44">
        <v>3432.39</v>
      </c>
      <c r="W12" s="44">
        <v>3432.39</v>
      </c>
      <c r="X12" s="44">
        <v>3432.39</v>
      </c>
      <c r="Y12" s="45">
        <f>SUM(E12:$X$12)</f>
        <v>123478.42999999998</v>
      </c>
      <c r="Z12" s="44">
        <v>10297.17</v>
      </c>
      <c r="AA12" s="45">
        <f>SUM(E12:Z12)-Y12</f>
        <v>133775.59999999998</v>
      </c>
      <c r="AB12" s="77">
        <f>128613-AA12</f>
        <v>-5162.5999999999767</v>
      </c>
    </row>
    <row r="13" spans="1:28" s="3" customFormat="1" ht="25" customHeight="1">
      <c r="A13" s="15"/>
      <c r="B13" s="5">
        <v>816</v>
      </c>
      <c r="C13" s="46" t="s">
        <v>56</v>
      </c>
      <c r="D13" s="45"/>
      <c r="E13" s="44">
        <v>193.29</v>
      </c>
      <c r="F13" s="44">
        <v>0</v>
      </c>
      <c r="G13" s="44">
        <v>0</v>
      </c>
      <c r="H13" s="44"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P13" s="44">
        <v>0</v>
      </c>
      <c r="Q13" s="44">
        <v>1796019.35</v>
      </c>
      <c r="R13" s="44">
        <v>0</v>
      </c>
      <c r="S13" s="44">
        <v>0</v>
      </c>
      <c r="T13" s="44">
        <v>0</v>
      </c>
      <c r="U13" s="44">
        <v>0</v>
      </c>
      <c r="V13" s="44">
        <v>0</v>
      </c>
      <c r="W13" s="44">
        <v>0</v>
      </c>
      <c r="X13" s="44">
        <v>0</v>
      </c>
      <c r="Y13" s="45">
        <f>SUM(E13:$X$13)</f>
        <v>1796212.6400000001</v>
      </c>
      <c r="Z13" s="44">
        <v>0</v>
      </c>
      <c r="AA13" s="45">
        <f>SUM(E13:Z13)-Y13</f>
        <v>1796212.6400000001</v>
      </c>
      <c r="AB13" s="77">
        <f>1807950-AA13</f>
        <v>11737.35999999987</v>
      </c>
    </row>
    <row r="14" spans="1:28" s="3" customFormat="1" ht="25" customHeight="1">
      <c r="A14" s="15"/>
      <c r="B14" s="5">
        <v>816</v>
      </c>
      <c r="C14" s="46" t="s">
        <v>55</v>
      </c>
      <c r="D14" s="45"/>
      <c r="E14" s="44">
        <v>10128.6</v>
      </c>
      <c r="F14" s="44">
        <v>8969.4</v>
      </c>
      <c r="G14" s="44">
        <v>7689</v>
      </c>
      <c r="H14" s="44">
        <v>4136.93</v>
      </c>
      <c r="I14" s="44">
        <v>5807</v>
      </c>
      <c r="J14" s="44">
        <v>3738</v>
      </c>
      <c r="K14" s="44">
        <v>3895.5</v>
      </c>
      <c r="L14" s="44">
        <v>7273</v>
      </c>
      <c r="M14" s="44">
        <v>3804.5</v>
      </c>
      <c r="N14" s="44">
        <v>3909.5</v>
      </c>
      <c r="O14" s="44">
        <v>258108.5</v>
      </c>
      <c r="P14" s="44">
        <v>1554.28</v>
      </c>
      <c r="Q14" s="44">
        <v>1480.07</v>
      </c>
      <c r="R14" s="44">
        <v>5442.16</v>
      </c>
      <c r="S14" s="44">
        <v>3810.5</v>
      </c>
      <c r="T14" s="44">
        <v>1698.88</v>
      </c>
      <c r="U14" s="44">
        <v>11253</v>
      </c>
      <c r="V14" s="44">
        <v>3272.5</v>
      </c>
      <c r="W14" s="44">
        <v>8785</v>
      </c>
      <c r="X14" s="44">
        <v>3241</v>
      </c>
      <c r="Y14" s="45">
        <f>SUM(E14:$X$14)</f>
        <v>357997.32</v>
      </c>
      <c r="Z14" s="44">
        <v>2695</v>
      </c>
      <c r="AA14" s="45">
        <f>SUM(E14:Z14)-Y14</f>
        <v>360692.32</v>
      </c>
      <c r="AB14" s="77"/>
    </row>
    <row r="15" spans="1:28" s="3" customFormat="1" ht="25" customHeight="1">
      <c r="A15" s="15"/>
      <c r="B15" s="5"/>
      <c r="C15" s="46" t="s">
        <v>54</v>
      </c>
      <c r="D15" s="45"/>
      <c r="E15" s="44">
        <f>SUM(E16:E33)</f>
        <v>16837.13</v>
      </c>
      <c r="F15" s="44">
        <f>SUM(F16:F33)</f>
        <v>168681.49</v>
      </c>
      <c r="G15" s="44">
        <f>SUM(G16:G33)</f>
        <v>9135.35</v>
      </c>
      <c r="H15" s="44">
        <f>SUM(H16:H33)</f>
        <v>5041.5700000000006</v>
      </c>
      <c r="I15" s="44">
        <f>SUM(I16:I33)</f>
        <v>65342.490000000005</v>
      </c>
      <c r="J15" s="44">
        <f>SUM(J16:J33)</f>
        <v>5763.5599999999995</v>
      </c>
      <c r="K15" s="44">
        <f>SUM(K16:K33)</f>
        <v>7726.47</v>
      </c>
      <c r="L15" s="44">
        <f>SUM(L16:L33)</f>
        <v>3901.3</v>
      </c>
      <c r="M15" s="44">
        <f>SUM(M16:M33)</f>
        <v>63727.14</v>
      </c>
      <c r="N15" s="44">
        <f>SUM(N16:N33)</f>
        <v>34537.35</v>
      </c>
      <c r="O15" s="44">
        <f>SUM(O16:O33)</f>
        <v>6450.76</v>
      </c>
      <c r="P15" s="44">
        <f>SUM(P16:P33)</f>
        <v>65367.14</v>
      </c>
      <c r="Q15" s="44">
        <f>SUM(Q16:Q33)</f>
        <v>1191171.71</v>
      </c>
      <c r="R15" s="44">
        <f>SUM(R16:R33)</f>
        <v>696.3</v>
      </c>
      <c r="S15" s="44">
        <f>SUM(S16:S33)</f>
        <v>196076.32</v>
      </c>
      <c r="T15" s="44">
        <f>SUM(T16:T33)</f>
        <v>33583.090000000004</v>
      </c>
      <c r="U15" s="44">
        <f>SUM(U16:U33)</f>
        <v>6843.59</v>
      </c>
      <c r="V15" s="44">
        <f>SUM(V16:V33)</f>
        <v>183982.09</v>
      </c>
      <c r="W15" s="44">
        <f>SUM(W16:W33)</f>
        <v>17060.520000000004</v>
      </c>
      <c r="X15" s="44">
        <f>SUM(X16:X33)</f>
        <v>183776.52999999997</v>
      </c>
      <c r="Y15" s="45">
        <f>SUM(Y16:Y33)</f>
        <v>1219176.6299999997</v>
      </c>
      <c r="Z15" s="44">
        <f>SUM(Z16:Z33)</f>
        <v>118324.38</v>
      </c>
      <c r="AA15" s="45">
        <f>SUM(AA16:AA33)</f>
        <v>2384026.2800000007</v>
      </c>
      <c r="AB15" s="77"/>
    </row>
    <row r="16" spans="1:28" s="3" customFormat="1" ht="25" customHeight="1">
      <c r="A16" s="100" t="s">
        <v>34</v>
      </c>
      <c r="B16" s="99">
        <v>804</v>
      </c>
      <c r="C16" s="98" t="s">
        <v>53</v>
      </c>
      <c r="D16" s="96"/>
      <c r="E16" s="97">
        <v>5313.61</v>
      </c>
      <c r="F16" s="97">
        <v>4499.3599999999997</v>
      </c>
      <c r="G16" s="97">
        <v>2698.15</v>
      </c>
      <c r="H16" s="97">
        <v>2757.94</v>
      </c>
      <c r="I16" s="97">
        <v>2579.15</v>
      </c>
      <c r="J16" s="97">
        <v>2440.89</v>
      </c>
      <c r="K16" s="97">
        <v>4666.47</v>
      </c>
      <c r="L16" s="97">
        <v>2816.44</v>
      </c>
      <c r="M16" s="97">
        <v>3122.76</v>
      </c>
      <c r="N16" s="97">
        <v>1708.35</v>
      </c>
      <c r="O16" s="97">
        <v>1670.76</v>
      </c>
      <c r="P16" s="97">
        <v>3230.26</v>
      </c>
      <c r="Q16" s="97">
        <v>1416.94</v>
      </c>
      <c r="R16" s="97">
        <v>84.3</v>
      </c>
      <c r="S16" s="97">
        <v>90.26</v>
      </c>
      <c r="T16" s="97">
        <v>183.32</v>
      </c>
      <c r="U16" s="97">
        <v>231.59</v>
      </c>
      <c r="V16" s="97">
        <v>175.02</v>
      </c>
      <c r="W16" s="97">
        <v>275.69</v>
      </c>
      <c r="X16" s="97">
        <v>167.33</v>
      </c>
      <c r="Y16" s="96">
        <f>SUM(E16:$X$16)</f>
        <v>40128.590000000004</v>
      </c>
      <c r="Z16" s="97">
        <v>208.88</v>
      </c>
      <c r="AA16" s="96">
        <f>SUM(E16:Z16)-Y16</f>
        <v>40337.470000000008</v>
      </c>
      <c r="AB16" s="77"/>
    </row>
    <row r="17" spans="1:28" s="3" customFormat="1" ht="25" customHeight="1">
      <c r="A17" s="100" t="s">
        <v>34</v>
      </c>
      <c r="B17" s="99" t="s">
        <v>52</v>
      </c>
      <c r="C17" s="98" t="s">
        <v>51</v>
      </c>
      <c r="D17" s="96"/>
      <c r="E17" s="97">
        <f>456-456</f>
        <v>0</v>
      </c>
      <c r="F17" s="97">
        <f>164182.13-7.2-4329-159345.93-500</f>
        <v>0</v>
      </c>
      <c r="G17" s="97">
        <f>463.2-7.2-456</f>
        <v>0</v>
      </c>
      <c r="H17" s="97">
        <f>2283.63-3.78-1980-99.85-200</f>
        <v>0</v>
      </c>
      <c r="I17" s="97">
        <f>62763.34-9.55-61558.57-612-583.22</f>
        <v>-6.1390892369672656E-12</v>
      </c>
      <c r="J17" s="97">
        <f>2233.63-2136-11.9-85.61-0.12</f>
        <v>1.0402789740737717E-13</v>
      </c>
      <c r="K17" s="97">
        <v>0</v>
      </c>
      <c r="L17" s="97">
        <f>4.86-4.86</f>
        <v>0</v>
      </c>
      <c r="M17" s="97">
        <f>60604.38-44402.33-15000-768-84.05-50</f>
        <v>299.99999999999562</v>
      </c>
      <c r="N17" s="97">
        <v>0</v>
      </c>
      <c r="O17" s="97">
        <v>0</v>
      </c>
      <c r="P17" s="97">
        <f>3236.33-3084-139.73-12.6</f>
        <v>-6.2172489379008766E-14</v>
      </c>
      <c r="Q17" s="97">
        <f>1880-456-612-612</f>
        <v>200</v>
      </c>
      <c r="R17" s="97">
        <f>612-612</f>
        <v>0</v>
      </c>
      <c r="S17" s="97">
        <f>92337.06-41471.63-17522.01-32520.44-31.35-612-151-28.63</f>
        <v>-4.5830006456526462E-13</v>
      </c>
      <c r="T17" s="97">
        <f>33399.77-30588.15-23.83-456-612-456-612-456-13.82-181.97</f>
        <v>-4.5758952182950452E-12</v>
      </c>
      <c r="U17" s="97">
        <v>900</v>
      </c>
      <c r="V17" s="97">
        <f>5174.07-113.3-17.43-11.34-1392-2016-456-612-456</f>
        <v>99.999999999999091</v>
      </c>
      <c r="W17" s="97">
        <f>16784.83-14948.33-0.5-456-456-612-312</f>
        <v>1.8189894035458565E-12</v>
      </c>
      <c r="X17" s="97">
        <f>3009.98-5.98</f>
        <v>3004</v>
      </c>
      <c r="Y17" s="96">
        <f>SUM(E17:$X$17)</f>
        <v>4503.9999999999854</v>
      </c>
      <c r="Z17" s="97">
        <v>2136</v>
      </c>
      <c r="AA17" s="96">
        <f>SUM(E17:Z17)-Y17</f>
        <v>6639.9999999999854</v>
      </c>
      <c r="AB17" s="77"/>
    </row>
    <row r="18" spans="1:28" s="3" customFormat="1" ht="25" customHeight="1">
      <c r="A18" s="100" t="s">
        <v>34</v>
      </c>
      <c r="B18" s="99">
        <v>811</v>
      </c>
      <c r="C18" s="98" t="s">
        <v>50</v>
      </c>
      <c r="D18" s="96"/>
      <c r="E18" s="97">
        <v>0</v>
      </c>
      <c r="F18" s="97">
        <v>159345.93</v>
      </c>
      <c r="G18" s="97">
        <v>0</v>
      </c>
      <c r="H18" s="97">
        <v>0</v>
      </c>
      <c r="I18" s="97">
        <v>0</v>
      </c>
      <c r="J18" s="97">
        <v>0</v>
      </c>
      <c r="K18" s="97">
        <v>0</v>
      </c>
      <c r="L18" s="97">
        <v>0</v>
      </c>
      <c r="M18" s="97">
        <v>0</v>
      </c>
      <c r="N18" s="97">
        <v>0</v>
      </c>
      <c r="O18" s="97">
        <v>0</v>
      </c>
      <c r="P18" s="97">
        <v>0</v>
      </c>
      <c r="Q18" s="97">
        <v>0</v>
      </c>
      <c r="R18" s="97">
        <v>0</v>
      </c>
      <c r="S18" s="97">
        <f>41471.63+17522.01+32520.44</f>
        <v>91514.08</v>
      </c>
      <c r="T18" s="97">
        <v>30588.15</v>
      </c>
      <c r="U18" s="97">
        <v>0</v>
      </c>
      <c r="V18" s="97">
        <v>0</v>
      </c>
      <c r="W18" s="97">
        <v>14948.33</v>
      </c>
      <c r="X18" s="97">
        <f>158564.05+19235.17</f>
        <v>177799.21999999997</v>
      </c>
      <c r="Y18" s="96">
        <f>SUM(E18:$X$18)</f>
        <v>474195.71</v>
      </c>
      <c r="Z18" s="97">
        <v>0</v>
      </c>
      <c r="AA18" s="96">
        <f>SUM(E18:Z18)-Y18</f>
        <v>474195.71</v>
      </c>
      <c r="AB18" s="77"/>
    </row>
    <row r="19" spans="1:28" s="3" customFormat="1" ht="25" customHeight="1">
      <c r="A19" s="100" t="s">
        <v>34</v>
      </c>
      <c r="B19" s="99">
        <v>814</v>
      </c>
      <c r="C19" s="98" t="s">
        <v>49</v>
      </c>
      <c r="D19" s="96"/>
      <c r="E19" s="97">
        <v>0</v>
      </c>
      <c r="F19" s="97">
        <v>0</v>
      </c>
      <c r="G19" s="97">
        <v>0</v>
      </c>
      <c r="H19" s="97">
        <v>0</v>
      </c>
      <c r="I19" s="97">
        <v>0</v>
      </c>
      <c r="J19" s="97">
        <v>0</v>
      </c>
      <c r="K19" s="97">
        <v>0</v>
      </c>
      <c r="L19" s="97">
        <v>0</v>
      </c>
      <c r="M19" s="97">
        <v>0</v>
      </c>
      <c r="N19" s="97">
        <v>0</v>
      </c>
      <c r="O19" s="97">
        <v>0</v>
      </c>
      <c r="P19" s="97">
        <v>45714.78</v>
      </c>
      <c r="Q19" s="97">
        <v>0</v>
      </c>
      <c r="R19" s="97">
        <v>0</v>
      </c>
      <c r="S19" s="97">
        <v>0</v>
      </c>
      <c r="T19" s="97">
        <v>0</v>
      </c>
      <c r="U19" s="97">
        <v>0</v>
      </c>
      <c r="V19" s="97">
        <v>0</v>
      </c>
      <c r="W19" s="97">
        <v>0</v>
      </c>
      <c r="X19" s="97">
        <v>0</v>
      </c>
      <c r="Y19" s="96">
        <f>SUM(E19:$X$19)</f>
        <v>45714.78</v>
      </c>
      <c r="Z19" s="97">
        <v>0</v>
      </c>
      <c r="AA19" s="96">
        <f>SUM(E19:Z19)-Y19</f>
        <v>45714.78</v>
      </c>
      <c r="AB19" s="77"/>
    </row>
    <row r="20" spans="1:28" s="3" customFormat="1" ht="25" customHeight="1">
      <c r="A20" s="100" t="s">
        <v>34</v>
      </c>
      <c r="B20" s="99">
        <v>824</v>
      </c>
      <c r="C20" s="98" t="s">
        <v>48</v>
      </c>
      <c r="D20" s="96"/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7">
        <f>991899.61+54625.66</f>
        <v>1046525.27</v>
      </c>
      <c r="R20" s="97">
        <v>0</v>
      </c>
      <c r="S20" s="97">
        <v>0</v>
      </c>
      <c r="T20" s="97">
        <v>0</v>
      </c>
      <c r="U20" s="97">
        <v>0</v>
      </c>
      <c r="V20" s="97">
        <v>0</v>
      </c>
      <c r="W20" s="97">
        <v>0</v>
      </c>
      <c r="X20" s="97">
        <v>0</v>
      </c>
      <c r="Y20" s="96"/>
      <c r="Z20" s="97">
        <v>0</v>
      </c>
      <c r="AA20" s="96">
        <f>SUM(E20:Z20)-Y20</f>
        <v>1046525.27</v>
      </c>
      <c r="AB20" s="77"/>
    </row>
    <row r="21" spans="1:28" s="3" customFormat="1" ht="25" customHeight="1">
      <c r="A21" s="100" t="s">
        <v>34</v>
      </c>
      <c r="B21" s="99">
        <v>827</v>
      </c>
      <c r="C21" s="98" t="s">
        <v>47</v>
      </c>
      <c r="D21" s="96"/>
      <c r="E21" s="97">
        <v>0</v>
      </c>
      <c r="F21" s="97">
        <v>0</v>
      </c>
      <c r="G21" s="97">
        <v>0</v>
      </c>
      <c r="H21" s="97">
        <v>0</v>
      </c>
      <c r="I21" s="97">
        <v>61558.570000000007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7">
        <v>0</v>
      </c>
      <c r="R21" s="97">
        <v>0</v>
      </c>
      <c r="S21" s="97">
        <v>0</v>
      </c>
      <c r="T21" s="97">
        <v>0</v>
      </c>
      <c r="U21" s="97">
        <v>0</v>
      </c>
      <c r="V21" s="97">
        <v>0</v>
      </c>
      <c r="W21" s="97">
        <v>0</v>
      </c>
      <c r="X21" s="97">
        <v>0</v>
      </c>
      <c r="Y21" s="96">
        <f>SUM(E21:$X$21)</f>
        <v>61558.570000000007</v>
      </c>
      <c r="Z21" s="97">
        <v>0</v>
      </c>
      <c r="AA21" s="96">
        <f>SUM(E21:Z21)-Y21</f>
        <v>61558.570000000007</v>
      </c>
      <c r="AB21" s="77"/>
    </row>
    <row r="22" spans="1:28" s="3" customFormat="1" ht="25" customHeight="1">
      <c r="A22" s="100" t="s">
        <v>34</v>
      </c>
      <c r="B22" s="99">
        <v>830</v>
      </c>
      <c r="C22" s="98" t="s">
        <v>46</v>
      </c>
      <c r="D22" s="96"/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7">
        <v>0</v>
      </c>
      <c r="R22" s="97">
        <v>0</v>
      </c>
      <c r="S22" s="97">
        <v>0</v>
      </c>
      <c r="T22" s="97">
        <v>0</v>
      </c>
      <c r="U22" s="97">
        <v>0</v>
      </c>
      <c r="V22" s="97">
        <v>0</v>
      </c>
      <c r="W22" s="97">
        <v>0</v>
      </c>
      <c r="X22" s="97">
        <v>0</v>
      </c>
      <c r="Y22" s="96">
        <f>SUM(E22:$X$22)</f>
        <v>0</v>
      </c>
      <c r="Z22" s="97">
        <v>0</v>
      </c>
      <c r="AA22" s="96">
        <f>SUM(E22:Z22)-Y22</f>
        <v>0</v>
      </c>
      <c r="AB22" s="77"/>
    </row>
    <row r="23" spans="1:28" s="3" customFormat="1" ht="25" customHeight="1">
      <c r="A23" s="100" t="s">
        <v>34</v>
      </c>
      <c r="B23" s="99">
        <v>817</v>
      </c>
      <c r="C23" s="98" t="s">
        <v>45</v>
      </c>
      <c r="D23" s="96"/>
      <c r="E23" s="97">
        <v>456</v>
      </c>
      <c r="F23" s="97">
        <v>4329</v>
      </c>
      <c r="G23" s="97">
        <v>456</v>
      </c>
      <c r="H23" s="97">
        <v>1980</v>
      </c>
      <c r="I23" s="97">
        <v>612</v>
      </c>
      <c r="J23" s="97">
        <v>2136</v>
      </c>
      <c r="K23" s="97">
        <f>456+768+612+612+612</f>
        <v>3060</v>
      </c>
      <c r="L23" s="97">
        <f>312+156+612</f>
        <v>1080</v>
      </c>
      <c r="M23" s="97">
        <v>768</v>
      </c>
      <c r="N23" s="97">
        <f>456+456+456+456+768+612</f>
        <v>3204</v>
      </c>
      <c r="O23" s="97">
        <f>612+612+456</f>
        <v>1680</v>
      </c>
      <c r="P23" s="97">
        <f>768+1080+1236</f>
        <v>3084</v>
      </c>
      <c r="Q23" s="97">
        <f>456+612+612</f>
        <v>1680</v>
      </c>
      <c r="R23" s="97">
        <v>612</v>
      </c>
      <c r="S23" s="97">
        <v>612</v>
      </c>
      <c r="T23" s="97">
        <f>456+612+456+612+456</f>
        <v>2592</v>
      </c>
      <c r="U23" s="97">
        <f>456+1392+1236+1236+1392</f>
        <v>5712</v>
      </c>
      <c r="V23" s="97">
        <f>1392+2016+456+612+456</f>
        <v>4932</v>
      </c>
      <c r="W23" s="97">
        <f>456+456+612+312</f>
        <v>1836</v>
      </c>
      <c r="X23" s="97">
        <v>0</v>
      </c>
      <c r="Y23" s="96">
        <f>SUM(E23:$X$23)</f>
        <v>40821</v>
      </c>
      <c r="Z23" s="97">
        <v>0</v>
      </c>
      <c r="AA23" s="96">
        <f>SUM(E23:Z23)-Y23</f>
        <v>40821</v>
      </c>
      <c r="AB23" s="77"/>
    </row>
    <row r="24" spans="1:28" s="3" customFormat="1" ht="25" customHeight="1">
      <c r="A24" s="100" t="s">
        <v>34</v>
      </c>
      <c r="B24" s="99">
        <v>826</v>
      </c>
      <c r="C24" s="98" t="s">
        <v>44</v>
      </c>
      <c r="D24" s="96"/>
      <c r="E24" s="97">
        <v>0</v>
      </c>
      <c r="F24" s="97">
        <v>0</v>
      </c>
      <c r="G24" s="97">
        <v>0</v>
      </c>
      <c r="H24" s="97">
        <v>0</v>
      </c>
      <c r="I24" s="97">
        <v>0</v>
      </c>
      <c r="J24" s="97">
        <v>0</v>
      </c>
      <c r="K24" s="97">
        <v>0</v>
      </c>
      <c r="L24" s="97">
        <v>0</v>
      </c>
      <c r="M24" s="97">
        <v>44402.33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7">
        <v>0</v>
      </c>
      <c r="T24" s="97">
        <v>0</v>
      </c>
      <c r="U24" s="97">
        <v>0</v>
      </c>
      <c r="V24" s="97">
        <v>0</v>
      </c>
      <c r="W24" s="97">
        <v>0</v>
      </c>
      <c r="X24" s="97">
        <v>0</v>
      </c>
      <c r="Y24" s="96">
        <f>SUM(E24:$X$24)</f>
        <v>44402.33</v>
      </c>
      <c r="Z24" s="97">
        <v>0</v>
      </c>
      <c r="AA24" s="96">
        <f>SUM(E24:Z24)-Y24</f>
        <v>44402.33</v>
      </c>
      <c r="AB24" s="77"/>
    </row>
    <row r="25" spans="1:28" s="3" customFormat="1" ht="25" customHeight="1">
      <c r="A25" s="100" t="s">
        <v>34</v>
      </c>
      <c r="B25" s="99" t="s">
        <v>43</v>
      </c>
      <c r="C25" s="98" t="s">
        <v>42</v>
      </c>
      <c r="D25" s="96"/>
      <c r="E25" s="97">
        <v>0</v>
      </c>
      <c r="F25" s="97">
        <v>0</v>
      </c>
      <c r="G25" s="97">
        <v>0</v>
      </c>
      <c r="H25" s="97">
        <v>0</v>
      </c>
      <c r="I25" s="97">
        <v>0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>
        <v>13185.77</v>
      </c>
      <c r="Q25" s="97">
        <v>0</v>
      </c>
      <c r="R25" s="97">
        <v>0</v>
      </c>
      <c r="S25" s="97">
        <v>0</v>
      </c>
      <c r="T25" s="97">
        <v>0</v>
      </c>
      <c r="U25" s="97">
        <v>0</v>
      </c>
      <c r="V25" s="97">
        <v>0</v>
      </c>
      <c r="W25" s="97">
        <v>0</v>
      </c>
      <c r="X25" s="97">
        <v>0</v>
      </c>
      <c r="Y25" s="96">
        <f>SUM(E25:$X$25)</f>
        <v>13185.77</v>
      </c>
      <c r="Z25" s="97">
        <v>0</v>
      </c>
      <c r="AA25" s="96">
        <f>SUM(E25:Z25)-Y25</f>
        <v>13185.77</v>
      </c>
      <c r="AB25" s="77"/>
    </row>
    <row r="26" spans="1:28" s="3" customFormat="1" ht="25" customHeight="1">
      <c r="A26" s="100" t="s">
        <v>34</v>
      </c>
      <c r="B26" s="99">
        <v>823</v>
      </c>
      <c r="C26" s="98" t="s">
        <v>41</v>
      </c>
      <c r="D26" s="96"/>
      <c r="E26" s="97">
        <v>0</v>
      </c>
      <c r="F26" s="97">
        <v>0</v>
      </c>
      <c r="G26" s="97">
        <v>0</v>
      </c>
      <c r="H26" s="97">
        <v>0</v>
      </c>
      <c r="I26" s="97">
        <v>0</v>
      </c>
      <c r="J26" s="97">
        <v>0</v>
      </c>
      <c r="K26" s="97">
        <v>0</v>
      </c>
      <c r="L26" s="97">
        <v>0</v>
      </c>
      <c r="M26" s="97">
        <v>0</v>
      </c>
      <c r="N26" s="97">
        <v>29625</v>
      </c>
      <c r="O26" s="97">
        <v>0</v>
      </c>
      <c r="P26" s="97">
        <v>0</v>
      </c>
      <c r="Q26" s="97">
        <f>126689.5+14660</f>
        <v>141349.5</v>
      </c>
      <c r="R26" s="97">
        <v>0</v>
      </c>
      <c r="S26" s="97">
        <v>103649</v>
      </c>
      <c r="T26" s="97">
        <v>0</v>
      </c>
      <c r="U26" s="97">
        <v>0</v>
      </c>
      <c r="V26" s="97">
        <f>71711.5+106921.5</f>
        <v>178633</v>
      </c>
      <c r="W26" s="97">
        <v>0</v>
      </c>
      <c r="X26" s="97">
        <v>0</v>
      </c>
      <c r="Y26" s="96">
        <f>SUM(E26:$X$26)</f>
        <v>453256.5</v>
      </c>
      <c r="Z26" s="97">
        <v>115979.5</v>
      </c>
      <c r="AA26" s="96">
        <f>SUM(E26:Z26)-Y26</f>
        <v>569236</v>
      </c>
      <c r="AB26" s="77"/>
    </row>
    <row r="27" spans="1:28" s="3" customFormat="1" ht="25" customHeight="1">
      <c r="A27" s="100" t="s">
        <v>34</v>
      </c>
      <c r="B27" s="99"/>
      <c r="C27" s="98" t="s">
        <v>40</v>
      </c>
      <c r="D27" s="96"/>
      <c r="E27" s="97">
        <v>0</v>
      </c>
      <c r="F27" s="97">
        <v>0</v>
      </c>
      <c r="G27" s="97">
        <v>0</v>
      </c>
      <c r="H27" s="97">
        <v>99.85</v>
      </c>
      <c r="I27" s="97">
        <v>0</v>
      </c>
      <c r="J27" s="97">
        <f>11.9+85.61+0.12</f>
        <v>97.63000000000001</v>
      </c>
      <c r="K27" s="97">
        <v>0</v>
      </c>
      <c r="L27" s="97">
        <v>4.8600000000000003</v>
      </c>
      <c r="M27" s="97">
        <v>84.05</v>
      </c>
      <c r="N27" s="97">
        <v>0</v>
      </c>
      <c r="O27" s="97">
        <v>0</v>
      </c>
      <c r="P27" s="97">
        <f>139.73+12.6</f>
        <v>152.32999999999998</v>
      </c>
      <c r="Q27" s="97">
        <v>0</v>
      </c>
      <c r="R27" s="97">
        <v>0</v>
      </c>
      <c r="S27" s="97">
        <f>151+28.63</f>
        <v>179.63</v>
      </c>
      <c r="T27" s="97">
        <f>13.82+181.97</f>
        <v>195.79</v>
      </c>
      <c r="U27" s="97">
        <v>0</v>
      </c>
      <c r="V27" s="97">
        <f>113.3+17.43+11.34</f>
        <v>142.07</v>
      </c>
      <c r="W27" s="97">
        <v>0.5</v>
      </c>
      <c r="X27" s="97">
        <v>5.98</v>
      </c>
      <c r="Y27" s="96">
        <f>SUM(E27:$X$27)</f>
        <v>962.69</v>
      </c>
      <c r="Z27" s="97">
        <v>0</v>
      </c>
      <c r="AA27" s="96">
        <f>SUM(E27:Z27)-Y27</f>
        <v>962.69</v>
      </c>
      <c r="AB27" s="77"/>
    </row>
    <row r="28" spans="1:28" s="3" customFormat="1" ht="25" customHeight="1">
      <c r="A28" s="100" t="s">
        <v>34</v>
      </c>
      <c r="B28" s="99"/>
      <c r="C28" s="98" t="s">
        <v>39</v>
      </c>
      <c r="D28" s="96"/>
      <c r="E28" s="97">
        <v>0</v>
      </c>
      <c r="F28" s="97">
        <v>0</v>
      </c>
      <c r="G28" s="97">
        <v>0</v>
      </c>
      <c r="H28" s="97">
        <v>3.78</v>
      </c>
      <c r="I28" s="97">
        <v>9.5500000000000007</v>
      </c>
      <c r="J28" s="97">
        <v>0</v>
      </c>
      <c r="K28" s="97">
        <v>0</v>
      </c>
      <c r="L28" s="97">
        <v>0</v>
      </c>
      <c r="M28" s="97">
        <v>0</v>
      </c>
      <c r="N28" s="97">
        <v>0</v>
      </c>
      <c r="O28" s="97">
        <v>0</v>
      </c>
      <c r="P28" s="97">
        <v>0</v>
      </c>
      <c r="Q28" s="97">
        <v>0</v>
      </c>
      <c r="R28" s="97">
        <v>0</v>
      </c>
      <c r="S28" s="97">
        <v>0</v>
      </c>
      <c r="T28" s="97">
        <v>23.83</v>
      </c>
      <c r="U28" s="97">
        <v>0</v>
      </c>
      <c r="V28" s="97">
        <v>0</v>
      </c>
      <c r="W28" s="97">
        <v>0</v>
      </c>
      <c r="X28" s="97">
        <v>0</v>
      </c>
      <c r="Y28" s="96">
        <f>SUM(E28:$X$28)</f>
        <v>37.159999999999997</v>
      </c>
      <c r="Z28" s="97">
        <v>0</v>
      </c>
      <c r="AA28" s="96">
        <f>SUM(E28:Z28)-Y28</f>
        <v>37.159999999999997</v>
      </c>
      <c r="AB28" s="77"/>
    </row>
    <row r="29" spans="1:28" s="3" customFormat="1" ht="25" customHeight="1">
      <c r="A29" s="100" t="s">
        <v>34</v>
      </c>
      <c r="B29" s="99"/>
      <c r="C29" s="98" t="s">
        <v>38</v>
      </c>
      <c r="D29" s="96"/>
      <c r="E29" s="97">
        <v>0</v>
      </c>
      <c r="F29" s="97">
        <v>500</v>
      </c>
      <c r="G29" s="97">
        <v>0</v>
      </c>
      <c r="H29" s="97">
        <v>200</v>
      </c>
      <c r="I29" s="97">
        <v>583.22</v>
      </c>
      <c r="J29" s="97">
        <v>0</v>
      </c>
      <c r="K29" s="97">
        <v>0</v>
      </c>
      <c r="L29" s="97">
        <v>0</v>
      </c>
      <c r="M29" s="97">
        <v>50</v>
      </c>
      <c r="N29" s="97">
        <v>0</v>
      </c>
      <c r="O29" s="97">
        <v>0</v>
      </c>
      <c r="P29" s="97">
        <v>0</v>
      </c>
      <c r="Q29" s="97">
        <v>0</v>
      </c>
      <c r="R29" s="97">
        <v>0</v>
      </c>
      <c r="S29" s="97">
        <v>0</v>
      </c>
      <c r="T29" s="97">
        <v>0</v>
      </c>
      <c r="U29" s="97">
        <v>0</v>
      </c>
      <c r="V29" s="97">
        <v>0</v>
      </c>
      <c r="W29" s="97">
        <v>0</v>
      </c>
      <c r="X29" s="97">
        <v>0</v>
      </c>
      <c r="Y29" s="96">
        <f>SUM(E29:$X$29)</f>
        <v>1333.22</v>
      </c>
      <c r="Z29" s="97">
        <v>0</v>
      </c>
      <c r="AA29" s="96">
        <f>SUM(E29:Z29)-Y29</f>
        <v>1333.22</v>
      </c>
      <c r="AB29" s="77"/>
    </row>
    <row r="30" spans="1:28" s="3" customFormat="1" ht="25" customHeight="1">
      <c r="A30" s="100" t="s">
        <v>34</v>
      </c>
      <c r="B30" s="99"/>
      <c r="C30" s="98" t="s">
        <v>37</v>
      </c>
      <c r="D30" s="96"/>
      <c r="E30" s="97">
        <v>0</v>
      </c>
      <c r="F30" s="97">
        <v>7.2</v>
      </c>
      <c r="G30" s="97">
        <v>7.2</v>
      </c>
      <c r="H30" s="97">
        <v>0</v>
      </c>
      <c r="I30" s="97">
        <v>0</v>
      </c>
      <c r="J30" s="97">
        <v>0</v>
      </c>
      <c r="K30" s="97">
        <v>0</v>
      </c>
      <c r="L30" s="97">
        <v>0</v>
      </c>
      <c r="M30" s="97">
        <v>0</v>
      </c>
      <c r="N30" s="97">
        <v>0</v>
      </c>
      <c r="O30" s="97">
        <v>0</v>
      </c>
      <c r="P30" s="97">
        <v>0</v>
      </c>
      <c r="Q30" s="97">
        <v>0</v>
      </c>
      <c r="R30" s="97">
        <v>0</v>
      </c>
      <c r="S30" s="97">
        <v>0</v>
      </c>
      <c r="T30" s="97">
        <v>0</v>
      </c>
      <c r="U30" s="97">
        <v>0</v>
      </c>
      <c r="V30" s="97">
        <v>0</v>
      </c>
      <c r="W30" s="97">
        <v>0</v>
      </c>
      <c r="X30" s="97">
        <v>0</v>
      </c>
      <c r="Y30" s="96">
        <f>SUM(E30:$X$30)</f>
        <v>14.4</v>
      </c>
      <c r="Z30" s="97">
        <v>0</v>
      </c>
      <c r="AA30" s="96">
        <f>SUM(E30:Z30)-Y30</f>
        <v>14.4</v>
      </c>
      <c r="AB30" s="77"/>
    </row>
    <row r="31" spans="1:28" s="3" customFormat="1" ht="25" customHeight="1">
      <c r="A31" s="100" t="s">
        <v>34</v>
      </c>
      <c r="B31" s="99"/>
      <c r="C31" s="98" t="s">
        <v>36</v>
      </c>
      <c r="D31" s="96"/>
      <c r="E31" s="97">
        <v>0</v>
      </c>
      <c r="F31" s="97">
        <v>0</v>
      </c>
      <c r="G31" s="97">
        <v>0</v>
      </c>
      <c r="H31" s="97">
        <v>0</v>
      </c>
      <c r="I31" s="97">
        <v>0</v>
      </c>
      <c r="J31" s="97">
        <v>0</v>
      </c>
      <c r="K31" s="97">
        <v>0</v>
      </c>
      <c r="L31" s="97">
        <v>0</v>
      </c>
      <c r="M31" s="97">
        <v>0</v>
      </c>
      <c r="N31" s="97">
        <v>0</v>
      </c>
      <c r="O31" s="97">
        <v>0</v>
      </c>
      <c r="P31" s="97">
        <v>0</v>
      </c>
      <c r="Q31" s="97">
        <v>0</v>
      </c>
      <c r="R31" s="97">
        <v>0</v>
      </c>
      <c r="S31" s="97">
        <v>0</v>
      </c>
      <c r="T31" s="97">
        <v>0</v>
      </c>
      <c r="U31" s="97">
        <v>0</v>
      </c>
      <c r="V31" s="97">
        <v>0</v>
      </c>
      <c r="W31" s="97">
        <v>0</v>
      </c>
      <c r="X31" s="97">
        <v>0</v>
      </c>
      <c r="Y31" s="96">
        <f>SUM(E31:$X$31)</f>
        <v>0</v>
      </c>
      <c r="Z31" s="97">
        <v>0</v>
      </c>
      <c r="AA31" s="96">
        <f>SUM(E31:Z31)-Y31</f>
        <v>0</v>
      </c>
      <c r="AB31" s="77"/>
    </row>
    <row r="32" spans="1:28" s="3" customFormat="1" ht="25" customHeight="1">
      <c r="A32" s="100" t="s">
        <v>34</v>
      </c>
      <c r="B32" s="99"/>
      <c r="C32" s="98" t="s">
        <v>35</v>
      </c>
      <c r="D32" s="96"/>
      <c r="E32" s="97">
        <v>11067.52</v>
      </c>
      <c r="F32" s="97">
        <v>0</v>
      </c>
      <c r="G32" s="97">
        <f>3274+2700</f>
        <v>5974</v>
      </c>
      <c r="H32" s="97">
        <v>0</v>
      </c>
      <c r="I32" s="97">
        <v>0</v>
      </c>
      <c r="J32" s="97">
        <v>0</v>
      </c>
      <c r="K32" s="97">
        <v>0</v>
      </c>
      <c r="L32" s="97">
        <v>0</v>
      </c>
      <c r="M32" s="97">
        <v>0</v>
      </c>
      <c r="N32" s="97">
        <v>0</v>
      </c>
      <c r="O32" s="97">
        <v>3100</v>
      </c>
      <c r="P32" s="97">
        <v>0</v>
      </c>
      <c r="Q32" s="97">
        <v>0</v>
      </c>
      <c r="R32" s="97">
        <v>0</v>
      </c>
      <c r="S32" s="97">
        <v>0</v>
      </c>
      <c r="T32" s="97">
        <v>0</v>
      </c>
      <c r="U32" s="97">
        <v>0</v>
      </c>
      <c r="V32" s="97">
        <v>0</v>
      </c>
      <c r="W32" s="97">
        <v>0</v>
      </c>
      <c r="X32" s="97">
        <v>0</v>
      </c>
      <c r="Y32" s="96">
        <f>SUM(E32:$X$32)</f>
        <v>20141.52</v>
      </c>
      <c r="Z32" s="97">
        <v>0</v>
      </c>
      <c r="AA32" s="96">
        <f>SUM(E32:Z32)-Y32</f>
        <v>20141.52</v>
      </c>
      <c r="AB32" s="77"/>
    </row>
    <row r="33" spans="1:28" s="3" customFormat="1" ht="25" customHeight="1">
      <c r="A33" s="100" t="s">
        <v>34</v>
      </c>
      <c r="B33" s="99"/>
      <c r="C33" s="98" t="s">
        <v>33</v>
      </c>
      <c r="D33" s="96"/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1089.04</v>
      </c>
      <c r="K33" s="97">
        <v>0</v>
      </c>
      <c r="L33" s="97">
        <v>0</v>
      </c>
      <c r="M33" s="97">
        <v>15000</v>
      </c>
      <c r="N33" s="97">
        <v>0</v>
      </c>
      <c r="O33" s="97">
        <v>0</v>
      </c>
      <c r="P33" s="97">
        <v>0</v>
      </c>
      <c r="Q33" s="97">
        <v>0</v>
      </c>
      <c r="R33" s="97">
        <v>0</v>
      </c>
      <c r="S33" s="97">
        <v>31.35</v>
      </c>
      <c r="T33" s="97">
        <v>0</v>
      </c>
      <c r="U33" s="97">
        <v>0</v>
      </c>
      <c r="V33" s="97">
        <v>0</v>
      </c>
      <c r="W33" s="97">
        <v>0</v>
      </c>
      <c r="X33" s="97">
        <v>2800</v>
      </c>
      <c r="Y33" s="96">
        <f>SUM(E33:$X$33)</f>
        <v>18920.39</v>
      </c>
      <c r="Z33" s="97">
        <v>0</v>
      </c>
      <c r="AA33" s="96">
        <f>SUM(E33:Z33)-Y33</f>
        <v>18920.39</v>
      </c>
      <c r="AB33" s="77"/>
    </row>
    <row r="34" spans="1:28" s="3" customFormat="1" ht="25" customHeight="1">
      <c r="A34" s="15"/>
      <c r="B34" s="5"/>
      <c r="C34" s="46" t="s">
        <v>32</v>
      </c>
      <c r="D34" s="45"/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44">
        <v>0</v>
      </c>
      <c r="M34" s="44">
        <v>0</v>
      </c>
      <c r="N34" s="44">
        <v>0</v>
      </c>
      <c r="O34" s="44">
        <v>0</v>
      </c>
      <c r="P34" s="44">
        <v>0</v>
      </c>
      <c r="Q34" s="44">
        <v>0</v>
      </c>
      <c r="R34" s="44">
        <v>0</v>
      </c>
      <c r="S34" s="44">
        <v>0</v>
      </c>
      <c r="T34" s="44">
        <v>0</v>
      </c>
      <c r="U34" s="44">
        <v>0</v>
      </c>
      <c r="V34" s="44">
        <v>0</v>
      </c>
      <c r="W34" s="44">
        <v>0</v>
      </c>
      <c r="X34" s="44">
        <v>0</v>
      </c>
      <c r="Y34" s="45">
        <f>SUM(E34:$X$34)</f>
        <v>0</v>
      </c>
      <c r="Z34" s="44">
        <v>0</v>
      </c>
      <c r="AA34" s="45">
        <f>SUM(E34:Z34)-Y34</f>
        <v>0</v>
      </c>
      <c r="AB34" s="77"/>
    </row>
    <row r="35" spans="1:28" s="3" customFormat="1" ht="25" customHeight="1" thickBot="1">
      <c r="A35" s="15"/>
      <c r="B35" s="5"/>
      <c r="C35" s="42" t="s">
        <v>31</v>
      </c>
      <c r="D35" s="41"/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2126836.52</v>
      </c>
      <c r="U35" s="40">
        <v>0</v>
      </c>
      <c r="V35" s="40">
        <v>0</v>
      </c>
      <c r="W35" s="40">
        <v>0</v>
      </c>
      <c r="X35" s="40">
        <f>5545087.27+807170.46</f>
        <v>6352257.7299999995</v>
      </c>
      <c r="Y35" s="41">
        <f>SUM(E35:$X$35)</f>
        <v>8479094.25</v>
      </c>
      <c r="Z35" s="40">
        <v>2000000</v>
      </c>
      <c r="AA35" s="41">
        <f>SUM(E35:Z35)-Y35</f>
        <v>10479094.25</v>
      </c>
      <c r="AB35" s="76">
        <f>42247159-AA35</f>
        <v>31768064.75</v>
      </c>
    </row>
    <row r="36" spans="1:28" s="91" customFormat="1" ht="25" customHeight="1" thickBot="1">
      <c r="A36" s="95"/>
      <c r="B36" s="94"/>
      <c r="C36" s="93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</row>
    <row r="37" spans="1:28" s="3" customFormat="1" ht="25" customHeight="1" thickBot="1">
      <c r="A37" s="15"/>
      <c r="B37" s="5"/>
      <c r="C37" s="90" t="s">
        <v>30</v>
      </c>
      <c r="D37" s="89">
        <f>-4899999.68+4899999+1</f>
        <v>0.32000000029802322</v>
      </c>
      <c r="E37" s="88">
        <v>0</v>
      </c>
      <c r="F37" s="88">
        <v>0</v>
      </c>
      <c r="G37" s="88">
        <v>0</v>
      </c>
      <c r="H37" s="88">
        <v>0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900000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7">
        <f>+D37+SUM(E37:$X$37)</f>
        <v>900000.3200000003</v>
      </c>
      <c r="Z37" s="88">
        <v>0</v>
      </c>
      <c r="AA37" s="87">
        <f>+D37+SUM(E37:Z37)-Y37</f>
        <v>900000.3200000003</v>
      </c>
      <c r="AB37" s="86">
        <v>0</v>
      </c>
    </row>
    <row r="38" spans="1:28" s="2" customFormat="1" ht="25" customHeight="1" thickBot="1">
      <c r="A38" s="29"/>
      <c r="B38" s="5"/>
      <c r="C38" s="85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</row>
    <row r="39" spans="1:28" s="2" customFormat="1" ht="25" customHeight="1" thickBot="1">
      <c r="A39" s="29"/>
      <c r="B39" s="5"/>
      <c r="C39" s="38" t="s">
        <v>4</v>
      </c>
      <c r="D39" s="36"/>
      <c r="E39" s="37">
        <f>+E41+E45+E48+E52</f>
        <v>11577828.370000001</v>
      </c>
      <c r="F39" s="37">
        <f>+F41+F45+F48+F52</f>
        <v>5919259.7100000009</v>
      </c>
      <c r="G39" s="37">
        <f>+G41+G45+G48+G52</f>
        <v>68522.570000000007</v>
      </c>
      <c r="H39" s="37">
        <f>+H41+H45+H48+H52</f>
        <v>2222834.0799999996</v>
      </c>
      <c r="I39" s="37">
        <f>+I41+I45+I48+I52</f>
        <v>1912864.6400000001</v>
      </c>
      <c r="J39" s="37">
        <f>+J41+J45+J48+J52</f>
        <v>305522.58</v>
      </c>
      <c r="K39" s="37">
        <f>+K41+K45+K48+K52</f>
        <v>425584.98</v>
      </c>
      <c r="L39" s="37">
        <f>+L41+L45+L48+L52</f>
        <v>-7280.2999999999975</v>
      </c>
      <c r="M39" s="37">
        <f>+M41+M45+M48+M52</f>
        <v>4047536.2700000009</v>
      </c>
      <c r="N39" s="37">
        <f>+N41+N45+N48+N52</f>
        <v>465746.46</v>
      </c>
      <c r="O39" s="37">
        <f>+O41+O45+O48+O52</f>
        <v>99731.860000000015</v>
      </c>
      <c r="P39" s="37">
        <f>+P41+P45+P48+P52</f>
        <v>1131198.1399999999</v>
      </c>
      <c r="Q39" s="37">
        <f>+Q41+Q45+Q48+Q52</f>
        <v>6623380.5299999993</v>
      </c>
      <c r="R39" s="37">
        <f>+R41+R45+R48+R52</f>
        <v>325150.05</v>
      </c>
      <c r="S39" s="37">
        <f>+S41+S45+S48+S52</f>
        <v>77355.27</v>
      </c>
      <c r="T39" s="37">
        <f>+T41+T45+T48+T52</f>
        <v>1471752.6500000001</v>
      </c>
      <c r="U39" s="37">
        <f>+U41+U45+U48+U52</f>
        <v>133596.99</v>
      </c>
      <c r="V39" s="37">
        <f>+V41+V45+V48+V52</f>
        <v>45854</v>
      </c>
      <c r="W39" s="37">
        <f>+W41+W45+W48+W52</f>
        <v>426451</v>
      </c>
      <c r="X39" s="37">
        <f>+X41+X45+X48+X52</f>
        <v>5337144.71</v>
      </c>
      <c r="Y39" s="36">
        <f>+Y41+Y45+Y48+Y52</f>
        <v>42610034.559999995</v>
      </c>
      <c r="Z39" s="37">
        <f>+Z41+Z45+Z48+Z52</f>
        <v>2225746.16</v>
      </c>
      <c r="AA39" s="36">
        <f>+AA41+AA45+AA48+AA52</f>
        <v>44835780.719999999</v>
      </c>
      <c r="AB39" s="35">
        <f>+AB41+AB45+AB48+AB52</f>
        <v>4658901.5600000052</v>
      </c>
    </row>
    <row r="40" spans="1:28" s="11" customFormat="1" ht="25" customHeight="1" thickBot="1">
      <c r="A40" s="50"/>
      <c r="B40" s="5"/>
      <c r="C40" s="49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s="2" customFormat="1" ht="25" customHeight="1">
      <c r="A41" s="29"/>
      <c r="B41" s="5"/>
      <c r="C41" s="28" t="s">
        <v>29</v>
      </c>
      <c r="D41" s="26"/>
      <c r="E41" s="27">
        <f>SUM(E42:E44)</f>
        <v>1268365.9900000002</v>
      </c>
      <c r="F41" s="27">
        <f>SUM(F42:F44)</f>
        <v>31419.839999999997</v>
      </c>
      <c r="G41" s="27">
        <f>SUM(G42:G44)</f>
        <v>8819.33</v>
      </c>
      <c r="H41" s="27">
        <f>SUM(H42:H44)</f>
        <v>1540104.77</v>
      </c>
      <c r="I41" s="27">
        <f>SUM(I42:I44)</f>
        <v>772768.17999999993</v>
      </c>
      <c r="J41" s="27">
        <f>SUM(J42:J44)</f>
        <v>0</v>
      </c>
      <c r="K41" s="27">
        <f>SUM(K42:K44)</f>
        <v>93638.35</v>
      </c>
      <c r="L41" s="27">
        <f>SUM(L42:L44)</f>
        <v>5841.87</v>
      </c>
      <c r="M41" s="27">
        <f>SUM(M42:M44)</f>
        <v>3075904.9300000006</v>
      </c>
      <c r="N41" s="27">
        <f>SUM(N42:N44)</f>
        <v>185045.07</v>
      </c>
      <c r="O41" s="27">
        <f>SUM(O42:O44)</f>
        <v>40760.79</v>
      </c>
      <c r="P41" s="27">
        <f>SUM(P42:P44)</f>
        <v>1001336.22</v>
      </c>
      <c r="Q41" s="27">
        <f>SUM(Q42:Q44)</f>
        <v>4994473.32</v>
      </c>
      <c r="R41" s="27">
        <f>SUM(R42:R44)</f>
        <v>279560.15999999997</v>
      </c>
      <c r="S41" s="27">
        <f>SUM(S42:S44)</f>
        <v>3082.49</v>
      </c>
      <c r="T41" s="27">
        <f>SUM(T42:T44)</f>
        <v>2075.84</v>
      </c>
      <c r="U41" s="27">
        <f>SUM(U42:U44)</f>
        <v>38532.99</v>
      </c>
      <c r="V41" s="27">
        <f>SUM(V42:V44)</f>
        <v>6204.71</v>
      </c>
      <c r="W41" s="27">
        <f>SUM(W42:W44)</f>
        <v>354550.23</v>
      </c>
      <c r="X41" s="27">
        <f>SUM(X42:X44)</f>
        <v>5255752.4800000004</v>
      </c>
      <c r="Y41" s="26">
        <f>SUM(Y42:Y44)</f>
        <v>18958237.560000002</v>
      </c>
      <c r="Z41" s="27">
        <f>SUM(Z42:Z44)</f>
        <v>116396.83</v>
      </c>
      <c r="AA41" s="26">
        <f>SUM(AA42:AA44)</f>
        <v>19074634.390000001</v>
      </c>
      <c r="AB41" s="25">
        <f>SUM(AB42:AB44)</f>
        <v>358891.61000000103</v>
      </c>
    </row>
    <row r="42" spans="1:28" s="3" customFormat="1" ht="25" customHeight="1">
      <c r="A42" s="15"/>
      <c r="B42" s="5">
        <v>311</v>
      </c>
      <c r="C42" s="24" t="s">
        <v>28</v>
      </c>
      <c r="D42" s="22"/>
      <c r="E42" s="23">
        <f>12897.14+5112.88</f>
        <v>18010.02</v>
      </c>
      <c r="F42" s="23">
        <v>13795.42</v>
      </c>
      <c r="G42" s="23">
        <f>2516.56+6302.77</f>
        <v>8819.33</v>
      </c>
      <c r="H42" s="23">
        <v>355637.35</v>
      </c>
      <c r="I42" s="23">
        <v>19915.439999999999</v>
      </c>
      <c r="J42" s="23">
        <v>0</v>
      </c>
      <c r="K42" s="23">
        <f>64899.32+4611.74</f>
        <v>69511.06</v>
      </c>
      <c r="L42" s="23">
        <v>4321.87</v>
      </c>
      <c r="M42" s="23">
        <f>2895163.74+2089+178306.97</f>
        <v>3075559.7100000004</v>
      </c>
      <c r="N42" s="23">
        <v>35304.29</v>
      </c>
      <c r="O42" s="23">
        <v>7634.36</v>
      </c>
      <c r="P42" s="23">
        <f>1000836.22+500</f>
        <v>1001336.22</v>
      </c>
      <c r="Q42" s="23">
        <v>1000</v>
      </c>
      <c r="R42" s="23">
        <v>279560.15999999997</v>
      </c>
      <c r="S42" s="23">
        <v>3082.49</v>
      </c>
      <c r="T42" s="23">
        <v>2075.84</v>
      </c>
      <c r="U42" s="23">
        <v>31477.39</v>
      </c>
      <c r="V42" s="23">
        <v>6204.71</v>
      </c>
      <c r="W42" s="23">
        <v>354550.23</v>
      </c>
      <c r="X42" s="23">
        <f>5237842.48-36000-90</f>
        <v>5201752.4800000004</v>
      </c>
      <c r="Y42" s="22">
        <f>SUM(E42:$X$42)</f>
        <v>10489548.370000001</v>
      </c>
      <c r="Z42" s="23">
        <v>31047.83</v>
      </c>
      <c r="AA42" s="22">
        <f>SUM(E42:Z42)-Y42</f>
        <v>10520596.199999999</v>
      </c>
      <c r="AB42" s="21">
        <f>11453119-AA42</f>
        <v>932522.80000000075</v>
      </c>
    </row>
    <row r="43" spans="1:28" s="3" customFormat="1" ht="25" customHeight="1">
      <c r="A43" s="15"/>
      <c r="B43" s="5">
        <v>313</v>
      </c>
      <c r="C43" s="24" t="s">
        <v>27</v>
      </c>
      <c r="D43" s="22"/>
      <c r="E43" s="23">
        <v>0</v>
      </c>
      <c r="F43" s="23">
        <v>0</v>
      </c>
      <c r="G43" s="23">
        <v>0</v>
      </c>
      <c r="H43" s="23">
        <v>0</v>
      </c>
      <c r="I43" s="23">
        <v>29062.79</v>
      </c>
      <c r="J43" s="23">
        <v>0</v>
      </c>
      <c r="K43" s="23">
        <v>0</v>
      </c>
      <c r="L43" s="23">
        <v>0</v>
      </c>
      <c r="M43" s="23">
        <v>0</v>
      </c>
      <c r="N43" s="23">
        <v>4299.29</v>
      </c>
      <c r="O43" s="23">
        <v>33126.43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2">
        <f>SUM(E43:$X$43)</f>
        <v>66488.510000000009</v>
      </c>
      <c r="Z43" s="23">
        <v>0</v>
      </c>
      <c r="AA43" s="22">
        <f>SUM(E43:Z43)-Y43</f>
        <v>66488.510000000009</v>
      </c>
      <c r="AB43" s="21">
        <f>100000-AA43</f>
        <v>33511.489999999991</v>
      </c>
    </row>
    <row r="44" spans="1:28" s="3" customFormat="1" ht="25" customHeight="1">
      <c r="A44" s="15"/>
      <c r="B44" s="5">
        <v>314</v>
      </c>
      <c r="C44" s="24" t="s">
        <v>26</v>
      </c>
      <c r="D44" s="22"/>
      <c r="E44" s="23">
        <f>1254697.61-4341.64</f>
        <v>1250355.9700000002</v>
      </c>
      <c r="F44" s="23">
        <v>17624.419999999998</v>
      </c>
      <c r="G44" s="23">
        <v>0</v>
      </c>
      <c r="H44" s="23">
        <v>1184467.42</v>
      </c>
      <c r="I44" s="23">
        <v>723789.95</v>
      </c>
      <c r="J44" s="23">
        <v>0</v>
      </c>
      <c r="K44" s="23">
        <v>24127.29</v>
      </c>
      <c r="L44" s="23">
        <v>1520</v>
      </c>
      <c r="M44" s="23">
        <v>345.22</v>
      </c>
      <c r="N44" s="23">
        <f>145441.49</f>
        <v>145441.49</v>
      </c>
      <c r="O44" s="23">
        <v>0</v>
      </c>
      <c r="P44" s="23">
        <v>0</v>
      </c>
      <c r="Q44" s="23">
        <v>4993473.32</v>
      </c>
      <c r="R44" s="23">
        <v>0</v>
      </c>
      <c r="S44" s="23">
        <v>0</v>
      </c>
      <c r="T44" s="23">
        <v>0</v>
      </c>
      <c r="U44" s="23">
        <v>7055.6</v>
      </c>
      <c r="V44" s="23">
        <v>0</v>
      </c>
      <c r="W44" s="23">
        <v>0</v>
      </c>
      <c r="X44" s="23">
        <v>54000</v>
      </c>
      <c r="Y44" s="22">
        <f>SUM(E44:$X$44)</f>
        <v>8402200.6799999997</v>
      </c>
      <c r="Z44" s="23">
        <v>85349</v>
      </c>
      <c r="AA44" s="22">
        <f>SUM(E44:Z44)-Y44</f>
        <v>8487549.6799999997</v>
      </c>
      <c r="AB44" s="21">
        <f>7880407-AA44</f>
        <v>-607142.6799999997</v>
      </c>
    </row>
    <row r="45" spans="1:28" s="2" customFormat="1" ht="25" customHeight="1">
      <c r="A45" s="29"/>
      <c r="B45" s="5"/>
      <c r="C45" s="81" t="s">
        <v>25</v>
      </c>
      <c r="D45" s="79"/>
      <c r="E45" s="80">
        <f>SUM(E46:E47)</f>
        <v>550.13</v>
      </c>
      <c r="F45" s="80">
        <f>SUM(F46:F47)</f>
        <v>10000</v>
      </c>
      <c r="G45" s="80">
        <f>SUM(G46:G47)</f>
        <v>11904.17</v>
      </c>
      <c r="H45" s="80">
        <f>SUM(H46:H47)</f>
        <v>16894.72</v>
      </c>
      <c r="I45" s="80">
        <f>SUM(I46:I47)</f>
        <v>3127.97</v>
      </c>
      <c r="J45" s="80">
        <f>SUM(J46:J47)</f>
        <v>105184.66</v>
      </c>
      <c r="K45" s="80">
        <f>SUM(K46:K47)</f>
        <v>42634.15</v>
      </c>
      <c r="L45" s="80">
        <f>SUM(L46:L47)</f>
        <v>-52552</v>
      </c>
      <c r="M45" s="80">
        <f>SUM(M46:M47)</f>
        <v>22268.29</v>
      </c>
      <c r="N45" s="80">
        <f>SUM(N46:N47)</f>
        <v>89702.63</v>
      </c>
      <c r="O45" s="80">
        <f>SUM(O46:O47)</f>
        <v>32526.31</v>
      </c>
      <c r="P45" s="80">
        <f>SUM(P46:P47)</f>
        <v>35086.82</v>
      </c>
      <c r="Q45" s="80">
        <f>SUM(Q46:Q47)</f>
        <v>24794.29</v>
      </c>
      <c r="R45" s="80">
        <f>SUM(R46:R47)</f>
        <v>0</v>
      </c>
      <c r="S45" s="80">
        <f>SUM(S46:S47)</f>
        <v>15891.05</v>
      </c>
      <c r="T45" s="80">
        <f>SUM(T46:T47)</f>
        <v>131127.49</v>
      </c>
      <c r="U45" s="80">
        <f>SUM(U46:U47)</f>
        <v>44230.399999999994</v>
      </c>
      <c r="V45" s="80">
        <f>SUM(V46:V47)</f>
        <v>23657.66</v>
      </c>
      <c r="W45" s="80">
        <f>SUM(W46:W47)</f>
        <v>60119.37000000001</v>
      </c>
      <c r="X45" s="80">
        <f>SUM(X46:X47)</f>
        <v>26899.63</v>
      </c>
      <c r="Y45" s="79">
        <f>SUM(Y46:Y47)</f>
        <v>644047.74</v>
      </c>
      <c r="Z45" s="80">
        <f>SUM(Z46:Z47)</f>
        <v>163989.20000000001</v>
      </c>
      <c r="AA45" s="79">
        <f>SUM(AA46:AA47)</f>
        <v>808036.94</v>
      </c>
      <c r="AB45" s="78">
        <f>SUM(AB46:AB47)</f>
        <v>391861.06000000011</v>
      </c>
    </row>
    <row r="46" spans="1:28" s="3" customFormat="1" ht="25" customHeight="1">
      <c r="A46" s="82" t="s">
        <v>24</v>
      </c>
      <c r="B46" s="5">
        <v>321</v>
      </c>
      <c r="C46" s="46" t="s">
        <v>23</v>
      </c>
      <c r="D46" s="45"/>
      <c r="E46" s="44">
        <v>0</v>
      </c>
      <c r="F46" s="44">
        <v>0</v>
      </c>
      <c r="G46" s="44">
        <v>11904.17</v>
      </c>
      <c r="H46" s="44">
        <v>16894.72</v>
      </c>
      <c r="I46" s="44">
        <v>0</v>
      </c>
      <c r="J46" s="44">
        <f>54000+49684.66</f>
        <v>103684.66</v>
      </c>
      <c r="K46" s="44">
        <f>37318.19+215.96+5100</f>
        <v>42634.15</v>
      </c>
      <c r="L46" s="44">
        <v>-54000</v>
      </c>
      <c r="M46" s="44">
        <v>0</v>
      </c>
      <c r="N46" s="44">
        <v>89702.63</v>
      </c>
      <c r="O46" s="44">
        <v>32526.31</v>
      </c>
      <c r="P46" s="44">
        <v>31958.85</v>
      </c>
      <c r="Q46" s="44">
        <v>24794.29</v>
      </c>
      <c r="R46" s="44">
        <v>0</v>
      </c>
      <c r="S46" s="44">
        <v>0</v>
      </c>
      <c r="T46" s="44">
        <v>19902.560000000001</v>
      </c>
      <c r="U46" s="44">
        <v>0</v>
      </c>
      <c r="V46" s="44">
        <v>0</v>
      </c>
      <c r="W46" s="44">
        <f>8485.83+35318.25-44088.63+44230.4+32.4</f>
        <v>43978.250000000007</v>
      </c>
      <c r="X46" s="44">
        <v>27073.8</v>
      </c>
      <c r="Y46" s="45">
        <f>SUM(E46:$X$46)</f>
        <v>391054.38999999996</v>
      </c>
      <c r="Z46" s="44">
        <f>28910.19-4000</f>
        <v>24910.19</v>
      </c>
      <c r="AA46" s="45">
        <f>SUM(E46:Z46)-Y46</f>
        <v>415964.5799999999</v>
      </c>
      <c r="AB46" s="77">
        <f>600000-AA46</f>
        <v>184035.4200000001</v>
      </c>
    </row>
    <row r="47" spans="1:28" s="3" customFormat="1" ht="25" customHeight="1">
      <c r="A47" s="15"/>
      <c r="B47" s="5">
        <v>322</v>
      </c>
      <c r="C47" s="46" t="s">
        <v>22</v>
      </c>
      <c r="D47" s="45"/>
      <c r="E47" s="44">
        <v>550.13</v>
      </c>
      <c r="F47" s="44">
        <v>10000</v>
      </c>
      <c r="G47" s="44">
        <v>0</v>
      </c>
      <c r="H47" s="44">
        <v>0</v>
      </c>
      <c r="I47" s="44">
        <v>3127.97</v>
      </c>
      <c r="J47" s="44">
        <v>1500</v>
      </c>
      <c r="K47" s="44">
        <v>0</v>
      </c>
      <c r="L47" s="44">
        <v>1448</v>
      </c>
      <c r="M47" s="44">
        <v>22268.29</v>
      </c>
      <c r="N47" s="44">
        <v>0</v>
      </c>
      <c r="O47" s="44">
        <v>0</v>
      </c>
      <c r="P47" s="44">
        <v>3127.97</v>
      </c>
      <c r="Q47" s="44">
        <v>0</v>
      </c>
      <c r="R47" s="44">
        <v>0</v>
      </c>
      <c r="S47" s="44">
        <v>15891.05</v>
      </c>
      <c r="T47" s="44">
        <f>99095.86+7097.23+4771.97+259.87</f>
        <v>111224.93</v>
      </c>
      <c r="U47" s="44">
        <f>44088.63+141.77</f>
        <v>44230.399999999994</v>
      </c>
      <c r="V47" s="44">
        <v>23657.66</v>
      </c>
      <c r="W47" s="44">
        <v>16141.12</v>
      </c>
      <c r="X47" s="44">
        <v>-174.17</v>
      </c>
      <c r="Y47" s="45">
        <f>SUM(E47:$X$47)</f>
        <v>252993.34999999998</v>
      </c>
      <c r="Z47" s="44">
        <f>149985.68-11080.84+174.17</f>
        <v>139079.01</v>
      </c>
      <c r="AA47" s="45">
        <f>SUM(E47:Z47)-Y47</f>
        <v>392072.36</v>
      </c>
      <c r="AB47" s="77">
        <f>599898-AA47</f>
        <v>207825.64</v>
      </c>
    </row>
    <row r="48" spans="1:28" s="2" customFormat="1" ht="25" customHeight="1">
      <c r="A48" s="29"/>
      <c r="B48" s="5"/>
      <c r="C48" s="81" t="s">
        <v>21</v>
      </c>
      <c r="D48" s="79"/>
      <c r="E48" s="80">
        <f>SUM(E49:E51)</f>
        <v>10293664.41</v>
      </c>
      <c r="F48" s="80">
        <f>SUM(F49:F51)</f>
        <v>5371117.9700000007</v>
      </c>
      <c r="G48" s="80">
        <f>SUM(G49:G51)</f>
        <v>0</v>
      </c>
      <c r="H48" s="80">
        <f>SUM(H49:H51)</f>
        <v>600935.23</v>
      </c>
      <c r="I48" s="80">
        <f>SUM(I49:I51)</f>
        <v>704665.64</v>
      </c>
      <c r="J48" s="80">
        <f>SUM(J49:J51)</f>
        <v>68789.31</v>
      </c>
      <c r="K48" s="80">
        <f>SUM(K49:K51)</f>
        <v>182187.86</v>
      </c>
      <c r="L48" s="80">
        <f>SUM(L49:L51)</f>
        <v>26894</v>
      </c>
      <c r="M48" s="80">
        <f>SUM(M49:M51)</f>
        <v>898169.91</v>
      </c>
      <c r="N48" s="80">
        <f>SUM(N49:N51)</f>
        <v>62519.25</v>
      </c>
      <c r="O48" s="80">
        <f>SUM(O49:O51)</f>
        <v>4468</v>
      </c>
      <c r="P48" s="80">
        <f>SUM(P49:P51)</f>
        <v>28659.35</v>
      </c>
      <c r="Q48" s="80">
        <f>SUM(Q49:Q51)</f>
        <v>1372785.9</v>
      </c>
      <c r="R48" s="80">
        <f>SUM(R49:R51)</f>
        <v>23502.02</v>
      </c>
      <c r="S48" s="80">
        <f>SUM(S49:S51)</f>
        <v>8549.9500000000007</v>
      </c>
      <c r="T48" s="80">
        <f>SUM(T49:T51)</f>
        <v>1209125.6100000001</v>
      </c>
      <c r="U48" s="80">
        <f>SUM(U49:U51)</f>
        <v>2165.96</v>
      </c>
      <c r="V48" s="80">
        <f>SUM(V49:V51)</f>
        <v>0</v>
      </c>
      <c r="W48" s="80">
        <f>SUM(W49:W51)</f>
        <v>7029.02</v>
      </c>
      <c r="X48" s="80">
        <f>SUM(X49:X51)</f>
        <v>51278.1</v>
      </c>
      <c r="Y48" s="79">
        <f>SUM(Y49:Y51)</f>
        <v>20916507.489999995</v>
      </c>
      <c r="Z48" s="80">
        <f>SUM(Z49:Z51)</f>
        <v>925905.35000000009</v>
      </c>
      <c r="AA48" s="79">
        <f>SUM(AA49:AA51)</f>
        <v>21842412.839999996</v>
      </c>
      <c r="AB48" s="78">
        <f>SUM(AB49:AB51)</f>
        <v>4368542.4400000051</v>
      </c>
    </row>
    <row r="49" spans="1:28" s="3" customFormat="1" ht="25" customHeight="1">
      <c r="A49" s="15"/>
      <c r="B49" s="5">
        <v>331</v>
      </c>
      <c r="C49" s="24" t="s">
        <v>20</v>
      </c>
      <c r="D49" s="22"/>
      <c r="E49" s="23">
        <f>10294491.89-10277711-827.4</f>
        <v>15953.490000000596</v>
      </c>
      <c r="F49" s="23">
        <f>41953+827.4</f>
        <v>42780.4</v>
      </c>
      <c r="G49" s="23">
        <v>0</v>
      </c>
      <c r="H49" s="23">
        <v>977.89</v>
      </c>
      <c r="I49" s="23">
        <v>21702.79</v>
      </c>
      <c r="J49" s="23">
        <f>68789.31-66004</f>
        <v>2785.3099999999977</v>
      </c>
      <c r="K49" s="23">
        <f>182187.19-49379-125511</f>
        <v>7297.1900000000023</v>
      </c>
      <c r="L49" s="23">
        <v>0</v>
      </c>
      <c r="M49" s="23">
        <f>898169.91-892567</f>
        <v>5602.9100000000326</v>
      </c>
      <c r="N49" s="23">
        <f>62519.25-4110</f>
        <v>58409.25</v>
      </c>
      <c r="O49" s="23">
        <v>4468</v>
      </c>
      <c r="P49" s="23">
        <v>12714.65</v>
      </c>
      <c r="Q49" s="23">
        <f>128330.17-25386.9</f>
        <v>102943.26999999999</v>
      </c>
      <c r="R49" s="23">
        <v>8631.82</v>
      </c>
      <c r="S49" s="23">
        <v>8549.9500000000007</v>
      </c>
      <c r="T49" s="23">
        <v>0</v>
      </c>
      <c r="U49" s="23">
        <v>2165.96</v>
      </c>
      <c r="V49" s="23">
        <v>0</v>
      </c>
      <c r="W49" s="23">
        <v>0</v>
      </c>
      <c r="X49" s="23">
        <f>51278.1-47708.1</f>
        <v>3570</v>
      </c>
      <c r="Y49" s="22">
        <f>SUM(E49:$X$49)</f>
        <v>298552.88000000064</v>
      </c>
      <c r="Z49" s="23">
        <f>1630692.55-576134.47-1019455-21327</f>
        <v>13776.080000000075</v>
      </c>
      <c r="AA49" s="45">
        <f>SUM(E49:Z49)-Y49</f>
        <v>312328.96000000072</v>
      </c>
      <c r="AB49" s="21">
        <f>342675-AA49</f>
        <v>30346.039999999281</v>
      </c>
    </row>
    <row r="50" spans="1:28" s="3" customFormat="1" ht="25" customHeight="1">
      <c r="A50" s="15"/>
      <c r="B50" s="5">
        <v>332</v>
      </c>
      <c r="C50" s="24" t="s">
        <v>19</v>
      </c>
      <c r="D50" s="22"/>
      <c r="E50" s="23">
        <v>10277710.92</v>
      </c>
      <c r="F50" s="23">
        <f>5370290.57-41953</f>
        <v>5328337.57</v>
      </c>
      <c r="G50" s="23">
        <v>0</v>
      </c>
      <c r="H50" s="23">
        <f>600935.34-978</f>
        <v>599957.34</v>
      </c>
      <c r="I50" s="23">
        <f>704665.85-21703</f>
        <v>682962.85</v>
      </c>
      <c r="J50" s="23">
        <v>66004</v>
      </c>
      <c r="K50" s="23">
        <v>49379.49</v>
      </c>
      <c r="L50" s="23">
        <v>26894</v>
      </c>
      <c r="M50" s="23">
        <v>892567</v>
      </c>
      <c r="N50" s="23">
        <v>4110</v>
      </c>
      <c r="O50" s="23">
        <v>0</v>
      </c>
      <c r="P50" s="23">
        <f>28659.35-12714.65</f>
        <v>15944.699999999999</v>
      </c>
      <c r="Q50" s="23">
        <v>0</v>
      </c>
      <c r="R50" s="23">
        <f>23502.2-8632</f>
        <v>14870.2</v>
      </c>
      <c r="S50" s="23">
        <v>0</v>
      </c>
      <c r="T50" s="23">
        <f>1209125.61</f>
        <v>1209125.6100000001</v>
      </c>
      <c r="U50" s="23">
        <v>0</v>
      </c>
      <c r="V50" s="23">
        <v>0</v>
      </c>
      <c r="W50" s="23">
        <v>7029.02</v>
      </c>
      <c r="X50" s="23">
        <v>47708.1</v>
      </c>
      <c r="Y50" s="22">
        <f>SUM(E50:$X$50)</f>
        <v>19222600.799999997</v>
      </c>
      <c r="Z50" s="23">
        <v>335994.8</v>
      </c>
      <c r="AA50" s="45">
        <f>SUM(E50:Z50)-Y50</f>
        <v>19558595.599999994</v>
      </c>
      <c r="AB50" s="21">
        <f>24239467-342675-AA50</f>
        <v>4338196.400000006</v>
      </c>
    </row>
    <row r="51" spans="1:28" s="3" customFormat="1" ht="25" customHeight="1">
      <c r="A51" s="15"/>
      <c r="B51" s="5">
        <v>333</v>
      </c>
      <c r="C51" s="24" t="s">
        <v>18</v>
      </c>
      <c r="D51" s="22"/>
      <c r="E51" s="23">
        <v>0</v>
      </c>
      <c r="F51" s="23">
        <v>0</v>
      </c>
      <c r="G51" s="23">
        <v>0</v>
      </c>
      <c r="H51" s="23">
        <v>0</v>
      </c>
      <c r="I51" s="23">
        <v>0</v>
      </c>
      <c r="J51" s="23">
        <v>0</v>
      </c>
      <c r="K51" s="23">
        <v>125511.18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f>1372785.63-102943</f>
        <v>1269842.6299999999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2">
        <f>SUM(E51:$X$51)</f>
        <v>1395353.8099999998</v>
      </c>
      <c r="Z51" s="23">
        <v>576134.47</v>
      </c>
      <c r="AA51" s="45">
        <f>SUM(E51:Z51)-Y51</f>
        <v>1971488.28</v>
      </c>
      <c r="AB51" s="21">
        <v>0</v>
      </c>
    </row>
    <row r="52" spans="1:28" s="2" customFormat="1" ht="25" customHeight="1">
      <c r="A52" s="29"/>
      <c r="B52" s="5"/>
      <c r="C52" s="81" t="s">
        <v>17</v>
      </c>
      <c r="D52" s="79"/>
      <c r="E52" s="80">
        <f>SUM(E53:E57)</f>
        <v>15247.84</v>
      </c>
      <c r="F52" s="80">
        <f>SUM(F53:F57)</f>
        <v>506721.9</v>
      </c>
      <c r="G52" s="80">
        <f>SUM(G53:G57)</f>
        <v>47799.07</v>
      </c>
      <c r="H52" s="80">
        <f>SUM(H53:H57)</f>
        <v>64899.360000000001</v>
      </c>
      <c r="I52" s="80">
        <f>SUM(I53:I57)</f>
        <v>432302.85</v>
      </c>
      <c r="J52" s="80">
        <f>SUM(J53:J57)</f>
        <v>131548.61000000002</v>
      </c>
      <c r="K52" s="80">
        <f>SUM(K53:K57)</f>
        <v>107124.62000000001</v>
      </c>
      <c r="L52" s="80">
        <f>SUM(L53:L57)</f>
        <v>12535.83</v>
      </c>
      <c r="M52" s="80">
        <f>SUM(M53:M57)</f>
        <v>51193.14</v>
      </c>
      <c r="N52" s="80">
        <f>SUM(N53:N57)</f>
        <v>128479.51</v>
      </c>
      <c r="O52" s="80">
        <f>SUM(O53:O57)</f>
        <v>21976.760000000002</v>
      </c>
      <c r="P52" s="80">
        <f>SUM(P53:P57)</f>
        <v>66115.75</v>
      </c>
      <c r="Q52" s="80">
        <f>SUM(Q53:Q57)</f>
        <v>231327.02</v>
      </c>
      <c r="R52" s="80">
        <f>SUM(R53:R57)</f>
        <v>22087.87</v>
      </c>
      <c r="S52" s="80">
        <f>SUM(S53:S57)</f>
        <v>49831.78</v>
      </c>
      <c r="T52" s="80">
        <f>SUM(T53:T57)</f>
        <v>129423.70999999999</v>
      </c>
      <c r="U52" s="80">
        <f>SUM(U53:U57)</f>
        <v>48667.64</v>
      </c>
      <c r="V52" s="80">
        <f>SUM(V53:V57)</f>
        <v>15991.63</v>
      </c>
      <c r="W52" s="80">
        <f>SUM(W53:W57)</f>
        <v>4752.38</v>
      </c>
      <c r="X52" s="80">
        <f>SUM(X53:X57)</f>
        <v>3214.5</v>
      </c>
      <c r="Y52" s="79">
        <f>SUM(Y53:Y57)</f>
        <v>2091241.7700000005</v>
      </c>
      <c r="Z52" s="80">
        <f>SUM(Z53:Z57)</f>
        <v>1019454.78</v>
      </c>
      <c r="AA52" s="79">
        <f>SUM(AA53:AA57)</f>
        <v>3110696.5500000003</v>
      </c>
      <c r="AB52" s="78">
        <f>SUM(AB53:AB57)</f>
        <v>-460393.55000000034</v>
      </c>
    </row>
    <row r="53" spans="1:28" s="3" customFormat="1" ht="25" customHeight="1">
      <c r="A53" s="15"/>
      <c r="B53" s="5">
        <v>351</v>
      </c>
      <c r="C53" s="46" t="s">
        <v>16</v>
      </c>
      <c r="D53" s="45"/>
      <c r="E53" s="44">
        <v>15247.84</v>
      </c>
      <c r="F53" s="44">
        <v>189071.15</v>
      </c>
      <c r="G53" s="44">
        <v>45097.11</v>
      </c>
      <c r="H53" s="44">
        <v>12951.21</v>
      </c>
      <c r="I53" s="44">
        <v>419433.68</v>
      </c>
      <c r="J53" s="44">
        <v>129448.13</v>
      </c>
      <c r="K53" s="44">
        <v>106146.49</v>
      </c>
      <c r="L53" s="44">
        <v>11732.48</v>
      </c>
      <c r="M53" s="44">
        <v>50347.02</v>
      </c>
      <c r="N53" s="44">
        <v>111817.37</v>
      </c>
      <c r="O53" s="44">
        <v>21895.360000000001</v>
      </c>
      <c r="P53" s="44">
        <f>61803.51</f>
        <v>61803.51</v>
      </c>
      <c r="Q53" s="44">
        <v>219691.8</v>
      </c>
      <c r="R53" s="44">
        <v>17416.599999999999</v>
      </c>
      <c r="S53" s="44">
        <v>11825.54</v>
      </c>
      <c r="T53" s="44">
        <v>35229.21</v>
      </c>
      <c r="U53" s="44">
        <v>26726.080000000002</v>
      </c>
      <c r="V53" s="44">
        <v>87.8</v>
      </c>
      <c r="W53" s="44">
        <v>0</v>
      </c>
      <c r="X53" s="44">
        <v>0</v>
      </c>
      <c r="Y53" s="45">
        <f>SUM(E53:$X$53)</f>
        <v>1485968.3800000004</v>
      </c>
      <c r="Z53" s="44">
        <v>0</v>
      </c>
      <c r="AA53" s="45">
        <f>SUM(E53:Z53)-Y53</f>
        <v>1485968.3800000004</v>
      </c>
      <c r="AB53" s="77">
        <f>1903264-AA53</f>
        <v>417295.61999999965</v>
      </c>
    </row>
    <row r="54" spans="1:28" s="3" customFormat="1" ht="25" customHeight="1">
      <c r="A54" s="15"/>
      <c r="B54" s="5">
        <v>352</v>
      </c>
      <c r="C54" s="46" t="s">
        <v>15</v>
      </c>
      <c r="D54" s="45"/>
      <c r="E54" s="44">
        <v>0</v>
      </c>
      <c r="F54" s="44">
        <v>0</v>
      </c>
      <c r="G54" s="44">
        <v>0</v>
      </c>
      <c r="H54" s="44">
        <v>41309.949999999997</v>
      </c>
      <c r="I54" s="44">
        <v>11401.87</v>
      </c>
      <c r="J54" s="44">
        <v>248.58</v>
      </c>
      <c r="K54" s="44">
        <v>0</v>
      </c>
      <c r="L54" s="44">
        <v>0</v>
      </c>
      <c r="M54" s="44">
        <v>0</v>
      </c>
      <c r="N54" s="44">
        <v>6121.61</v>
      </c>
      <c r="O54" s="44">
        <v>0</v>
      </c>
      <c r="P54" s="44">
        <v>0</v>
      </c>
      <c r="Q54" s="44">
        <v>11556.22</v>
      </c>
      <c r="R54" s="44">
        <v>0</v>
      </c>
      <c r="S54" s="44">
        <v>7841.46</v>
      </c>
      <c r="T54" s="44">
        <v>92685.5</v>
      </c>
      <c r="U54" s="44">
        <v>0</v>
      </c>
      <c r="V54" s="44">
        <v>13554.15</v>
      </c>
      <c r="W54" s="44">
        <v>0</v>
      </c>
      <c r="X54" s="44">
        <v>0</v>
      </c>
      <c r="Y54" s="45">
        <f>SUM(E54:$X$54)</f>
        <v>184719.34</v>
      </c>
      <c r="Z54" s="44">
        <v>1019454.78</v>
      </c>
      <c r="AA54" s="45">
        <f>SUM(E54:Z54)-Y54</f>
        <v>1204174.1199999999</v>
      </c>
      <c r="AB54" s="77">
        <f>714707-AA54</f>
        <v>-489467.11999999988</v>
      </c>
    </row>
    <row r="55" spans="1:28" s="3" customFormat="1" ht="25" customHeight="1">
      <c r="A55" s="15"/>
      <c r="B55" s="5">
        <v>353</v>
      </c>
      <c r="C55" s="46" t="s">
        <v>14</v>
      </c>
      <c r="D55" s="45"/>
      <c r="E55" s="44">
        <v>0</v>
      </c>
      <c r="F55" s="44">
        <f>316750.75+900</f>
        <v>317650.75</v>
      </c>
      <c r="G55" s="44">
        <f>2701.96</f>
        <v>2701.96</v>
      </c>
      <c r="H55" s="44">
        <f>9749.2+890-1</f>
        <v>10638.2</v>
      </c>
      <c r="I55" s="44">
        <v>1467.3</v>
      </c>
      <c r="J55" s="44">
        <f>1508.5+343.4</f>
        <v>1851.9</v>
      </c>
      <c r="K55" s="44">
        <v>978.13</v>
      </c>
      <c r="L55" s="44">
        <f>370+433.35</f>
        <v>803.35</v>
      </c>
      <c r="M55" s="44">
        <f>476.72+369.4</f>
        <v>846.12</v>
      </c>
      <c r="N55" s="44">
        <f>9100+1440.53</f>
        <v>10540.53</v>
      </c>
      <c r="O55" s="44">
        <v>81.400000000000006</v>
      </c>
      <c r="P55" s="44">
        <f>4233.24+79</f>
        <v>4312.24</v>
      </c>
      <c r="Q55" s="44">
        <v>79</v>
      </c>
      <c r="R55" s="44">
        <f>3322.02+1349.25</f>
        <v>4671.2700000000004</v>
      </c>
      <c r="S55" s="44">
        <f>29501.08+647.2+16.5</f>
        <v>30164.780000000002</v>
      </c>
      <c r="T55" s="44">
        <f>1204+300+5</f>
        <v>1509</v>
      </c>
      <c r="U55" s="44">
        <f>20667.46+1275.1-1</f>
        <v>21941.559999999998</v>
      </c>
      <c r="V55" s="44">
        <f>1812.18+537.5</f>
        <v>2349.6800000000003</v>
      </c>
      <c r="W55" s="44">
        <f>2650.58+2101.8</f>
        <v>4752.38</v>
      </c>
      <c r="X55" s="44">
        <f>3017+182.5+15</f>
        <v>3214.5</v>
      </c>
      <c r="Y55" s="45">
        <f>SUM(E55:$X$55)</f>
        <v>420554.0500000001</v>
      </c>
      <c r="Z55" s="44">
        <v>0</v>
      </c>
      <c r="AA55" s="45">
        <f>SUM(E55:Z55)-Y55</f>
        <v>420554.0500000001</v>
      </c>
      <c r="AB55" s="77">
        <f>32332-AA55</f>
        <v>-388222.0500000001</v>
      </c>
    </row>
    <row r="56" spans="1:28" s="3" customFormat="1" ht="25" customHeight="1">
      <c r="A56" s="15"/>
      <c r="B56" s="5">
        <v>360</v>
      </c>
      <c r="C56" s="46" t="s">
        <v>13</v>
      </c>
      <c r="D56" s="45"/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4">
        <v>0</v>
      </c>
      <c r="T56" s="44">
        <v>0</v>
      </c>
      <c r="U56" s="44">
        <v>0</v>
      </c>
      <c r="V56" s="44">
        <v>0</v>
      </c>
      <c r="W56" s="44">
        <v>0</v>
      </c>
      <c r="X56" s="44">
        <v>0</v>
      </c>
      <c r="Y56" s="45">
        <f>SUM(E56:$X$56)</f>
        <v>0</v>
      </c>
      <c r="Z56" s="44">
        <v>0</v>
      </c>
      <c r="AA56" s="45">
        <f>SUM(E56:Z56)-Y56</f>
        <v>0</v>
      </c>
      <c r="AB56" s="77">
        <v>0</v>
      </c>
    </row>
    <row r="57" spans="1:28" s="3" customFormat="1" ht="25" customHeight="1" thickBot="1">
      <c r="A57" s="15"/>
      <c r="B57" s="5">
        <v>370</v>
      </c>
      <c r="C57" s="42" t="s">
        <v>12</v>
      </c>
      <c r="D57" s="41"/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1">
        <f>SUM(E57:$X$57)</f>
        <v>0</v>
      </c>
      <c r="Z57" s="40">
        <v>0</v>
      </c>
      <c r="AA57" s="41">
        <f>SUM(E57:Z57)-Y57</f>
        <v>0</v>
      </c>
      <c r="AB57" s="76">
        <v>0</v>
      </c>
    </row>
    <row r="58" spans="1:28" s="11" customFormat="1" ht="25" customHeight="1">
      <c r="A58" s="50"/>
      <c r="B58" s="5"/>
      <c r="C58" s="75"/>
    </row>
    <row r="59" spans="1:28" s="11" customFormat="1" ht="25" customHeight="1" thickBot="1">
      <c r="A59" s="50"/>
      <c r="B59" s="5"/>
      <c r="C59" s="75"/>
      <c r="Z59" s="13"/>
    </row>
    <row r="60" spans="1:28" s="11" customFormat="1" ht="25" customHeight="1">
      <c r="A60" s="50"/>
      <c r="B60" s="5"/>
      <c r="C60" s="74" t="s">
        <v>11</v>
      </c>
      <c r="D60" s="73" t="str">
        <f>+D1</f>
        <v>Total</v>
      </c>
      <c r="E60" s="68">
        <f>+E1</f>
        <v>42006</v>
      </c>
      <c r="F60" s="68">
        <f>+F1</f>
        <v>42009</v>
      </c>
      <c r="G60" s="68">
        <f>+G1</f>
        <v>42010</v>
      </c>
      <c r="H60" s="68">
        <f>+H1</f>
        <v>42011</v>
      </c>
      <c r="I60" s="68">
        <f>+I1</f>
        <v>42012</v>
      </c>
      <c r="J60" s="68">
        <f>+J1</f>
        <v>42013</v>
      </c>
      <c r="K60" s="68">
        <f>+K1</f>
        <v>42016</v>
      </c>
      <c r="L60" s="68">
        <f>+L1</f>
        <v>42017</v>
      </c>
      <c r="M60" s="68">
        <f>+M1</f>
        <v>42018</v>
      </c>
      <c r="N60" s="68">
        <f>+N1</f>
        <v>42019</v>
      </c>
      <c r="O60" s="68">
        <f>+O1</f>
        <v>42020</v>
      </c>
      <c r="P60" s="68">
        <f>+P1</f>
        <v>42023</v>
      </c>
      <c r="Q60" s="68">
        <f>+Q1</f>
        <v>42024</v>
      </c>
      <c r="R60" s="68">
        <f>+R1</f>
        <v>42025</v>
      </c>
      <c r="S60" s="68">
        <f>+S1</f>
        <v>42026</v>
      </c>
      <c r="T60" s="68">
        <f>+T1</f>
        <v>42027</v>
      </c>
      <c r="U60" s="68">
        <f>+U1</f>
        <v>42030</v>
      </c>
      <c r="V60" s="68">
        <f>+V1</f>
        <v>42031</v>
      </c>
      <c r="W60" s="68">
        <f>+W1</f>
        <v>42032</v>
      </c>
      <c r="X60" s="67">
        <f>+X1</f>
        <v>42033</v>
      </c>
      <c r="Y60" s="72" t="e">
        <f>+Y1</f>
        <v>#REF!</v>
      </c>
      <c r="Z60" s="67">
        <f>+Z1</f>
        <v>42034</v>
      </c>
      <c r="AA60" s="72" t="str">
        <f>+AA1</f>
        <v>Total</v>
      </c>
      <c r="AB60" s="71" t="str">
        <f>+AB1</f>
        <v>Total</v>
      </c>
    </row>
    <row r="61" spans="1:28" s="11" customFormat="1" ht="25" customHeight="1">
      <c r="A61" s="50"/>
      <c r="B61" s="5"/>
      <c r="C61" s="70">
        <f>+C2</f>
        <v>42005</v>
      </c>
      <c r="D61" s="69" t="str">
        <f>+D2</f>
        <v>Final</v>
      </c>
      <c r="E61" s="68" t="str">
        <f>+E2</f>
        <v>sex</v>
      </c>
      <c r="F61" s="68" t="str">
        <f>+F2</f>
        <v>seg</v>
      </c>
      <c r="G61" s="68" t="str">
        <f>+G2</f>
        <v>ter</v>
      </c>
      <c r="H61" s="68" t="str">
        <f>+H2</f>
        <v>qua</v>
      </c>
      <c r="I61" s="68" t="str">
        <f>+I2</f>
        <v>qui</v>
      </c>
      <c r="J61" s="68" t="str">
        <f>+J2</f>
        <v>sex</v>
      </c>
      <c r="K61" s="68" t="str">
        <f>+K2</f>
        <v>seg</v>
      </c>
      <c r="L61" s="68" t="str">
        <f>+L2</f>
        <v>ter</v>
      </c>
      <c r="M61" s="68" t="str">
        <f>+M2</f>
        <v>qua</v>
      </c>
      <c r="N61" s="68" t="str">
        <f>+N2</f>
        <v>qui</v>
      </c>
      <c r="O61" s="68" t="str">
        <f>+O2</f>
        <v>sex</v>
      </c>
      <c r="P61" s="68" t="str">
        <f>+P2</f>
        <v>seg</v>
      </c>
      <c r="Q61" s="68" t="str">
        <f>+Q2</f>
        <v>ter</v>
      </c>
      <c r="R61" s="68" t="str">
        <f>+R2</f>
        <v>qua</v>
      </c>
      <c r="S61" s="68" t="str">
        <f>+S2</f>
        <v>qui</v>
      </c>
      <c r="T61" s="68" t="str">
        <f>+T2</f>
        <v>sex</v>
      </c>
      <c r="U61" s="68" t="str">
        <f>+U2</f>
        <v>seg</v>
      </c>
      <c r="V61" s="68" t="str">
        <f>+V2</f>
        <v>ter</v>
      </c>
      <c r="W61" s="68" t="str">
        <f>+W2</f>
        <v>qua</v>
      </c>
      <c r="X61" s="67" t="str">
        <f>+X2</f>
        <v>qui</v>
      </c>
      <c r="Y61" s="66" t="s">
        <v>10</v>
      </c>
      <c r="Z61" s="67" t="str">
        <f>+Z2</f>
        <v>sex</v>
      </c>
      <c r="AA61" s="66" t="str">
        <f>+AA2</f>
        <v>Final</v>
      </c>
      <c r="AB61" s="65" t="str">
        <f>+AB2</f>
        <v>Orçado</v>
      </c>
    </row>
    <row r="62" spans="1:28" s="10" customFormat="1" ht="25" customHeight="1" thickBot="1">
      <c r="A62" s="15"/>
      <c r="B62" s="5"/>
      <c r="C62" s="6"/>
      <c r="D62" s="64">
        <f>+D3</f>
        <v>41974</v>
      </c>
      <c r="E62" s="62" t="str">
        <f>+E3</f>
        <v>REAL</v>
      </c>
      <c r="F62" s="62" t="str">
        <f>+F3</f>
        <v>REAL</v>
      </c>
      <c r="G62" s="62" t="str">
        <f>+G3</f>
        <v>REAL</v>
      </c>
      <c r="H62" s="62" t="str">
        <f>+H3</f>
        <v>REAL</v>
      </c>
      <c r="I62" s="62" t="str">
        <f>+I3</f>
        <v>REAL</v>
      </c>
      <c r="J62" s="62" t="str">
        <f>+J3</f>
        <v>REAL</v>
      </c>
      <c r="K62" s="62" t="str">
        <f>+K3</f>
        <v>REAL</v>
      </c>
      <c r="L62" s="62" t="str">
        <f>+L3</f>
        <v>REAL</v>
      </c>
      <c r="M62" s="62" t="str">
        <f>+M3</f>
        <v>REAL</v>
      </c>
      <c r="N62" s="62" t="str">
        <f>+N3</f>
        <v>REAL</v>
      </c>
      <c r="O62" s="62" t="str">
        <f>+O3</f>
        <v>REAL</v>
      </c>
      <c r="P62" s="62" t="str">
        <f>+P3</f>
        <v>REAL</v>
      </c>
      <c r="Q62" s="62" t="str">
        <f>+Q3</f>
        <v>REAL</v>
      </c>
      <c r="R62" s="62" t="str">
        <f>+R3</f>
        <v>REAL</v>
      </c>
      <c r="S62" s="62" t="str">
        <f>+S3</f>
        <v>REAL</v>
      </c>
      <c r="T62" s="62" t="str">
        <f>+T3</f>
        <v>REAL</v>
      </c>
      <c r="U62" s="62" t="str">
        <f>+U3</f>
        <v>REAL</v>
      </c>
      <c r="V62" s="62" t="str">
        <f>+V3</f>
        <v>REAL</v>
      </c>
      <c r="W62" s="62" t="str">
        <f>+W3</f>
        <v>REAL</v>
      </c>
      <c r="X62" s="62" t="str">
        <f>+X3</f>
        <v>REAL</v>
      </c>
      <c r="Y62" s="63">
        <f>+$X$60</f>
        <v>42033</v>
      </c>
      <c r="Z62" s="62" t="str">
        <f>+Z3</f>
        <v>REAL</v>
      </c>
      <c r="AA62" s="61">
        <f>+AA3</f>
        <v>42005</v>
      </c>
      <c r="AB62" s="60">
        <f>+AB3</f>
        <v>42005</v>
      </c>
    </row>
    <row r="63" spans="1:28" s="2" customFormat="1" ht="25" customHeight="1">
      <c r="A63" s="29"/>
      <c r="B63" s="5"/>
      <c r="C63" s="59" t="s">
        <v>9</v>
      </c>
      <c r="D63" s="56"/>
      <c r="E63" s="57">
        <f>+D64</f>
        <v>473842.00999999978</v>
      </c>
      <c r="F63" s="57">
        <f>+E64</f>
        <v>471095.97999999981</v>
      </c>
      <c r="G63" s="57">
        <f>+F64</f>
        <v>471291.88999999978</v>
      </c>
      <c r="H63" s="57">
        <f>+G64</f>
        <v>471444.62999999977</v>
      </c>
      <c r="I63" s="57">
        <f>+H64</f>
        <v>471589.82999999978</v>
      </c>
      <c r="J63" s="58">
        <f>+I64</f>
        <v>453648.44999999984</v>
      </c>
      <c r="K63" s="57">
        <f>+J64</f>
        <v>453793.39999999985</v>
      </c>
      <c r="L63" s="57">
        <f>+K64</f>
        <v>454021.64999999985</v>
      </c>
      <c r="M63" s="57">
        <f>+L64</f>
        <v>454183.10999999987</v>
      </c>
      <c r="N63" s="57">
        <f>+M64</f>
        <v>454348.61999999988</v>
      </c>
      <c r="O63" s="57">
        <f>+N64</f>
        <v>454524.8299999999</v>
      </c>
      <c r="P63" s="57">
        <f>+O64</f>
        <v>454702.29999999987</v>
      </c>
      <c r="Q63" s="57">
        <f>+P64</f>
        <v>454929.10999999987</v>
      </c>
      <c r="R63" s="57">
        <f>+Q64</f>
        <v>176624.91999999987</v>
      </c>
      <c r="S63" s="57">
        <f>+R64</f>
        <v>176686.80999999988</v>
      </c>
      <c r="T63" s="57">
        <f>+S64</f>
        <v>177126.50999999989</v>
      </c>
      <c r="U63" s="57">
        <f>+T64</f>
        <v>166351.86999999988</v>
      </c>
      <c r="V63" s="57">
        <f>+U64</f>
        <v>166494.44999999987</v>
      </c>
      <c r="W63" s="57">
        <f>+V64</f>
        <v>166575.45999999988</v>
      </c>
      <c r="X63" s="57">
        <f>+W64</f>
        <v>166660.72999999986</v>
      </c>
      <c r="Y63" s="56">
        <f>+E63</f>
        <v>473842.00999999978</v>
      </c>
      <c r="Z63" s="57">
        <f>+X64</f>
        <v>313767.6799999997</v>
      </c>
      <c r="AA63" s="56">
        <f>+E63</f>
        <v>473842.00999999978</v>
      </c>
      <c r="AB63" s="55"/>
    </row>
    <row r="64" spans="1:28" s="2" customFormat="1" ht="25" customHeight="1" thickBot="1">
      <c r="A64" s="29"/>
      <c r="B64" s="5"/>
      <c r="C64" s="54" t="s">
        <v>8</v>
      </c>
      <c r="D64" s="52">
        <v>473842.00999999978</v>
      </c>
      <c r="E64" s="53">
        <f>+E63+E66-E70</f>
        <v>471095.97999999981</v>
      </c>
      <c r="F64" s="53">
        <f>+F63+F66-F70</f>
        <v>471291.88999999978</v>
      </c>
      <c r="G64" s="53">
        <f>+G63+G66-G70</f>
        <v>471444.62999999977</v>
      </c>
      <c r="H64" s="53">
        <f>+H63+H66-H70</f>
        <v>471589.82999999978</v>
      </c>
      <c r="I64" s="53">
        <f>+I63+I66-I70</f>
        <v>453648.44999999984</v>
      </c>
      <c r="J64" s="53">
        <f>+J63+J66-J70</f>
        <v>453793.39999999985</v>
      </c>
      <c r="K64" s="53">
        <f>+K63+K66-K70</f>
        <v>454021.64999999985</v>
      </c>
      <c r="L64" s="53">
        <f>+L63+L66-L70</f>
        <v>454183.10999999987</v>
      </c>
      <c r="M64" s="53">
        <f>+M63+M66-M70</f>
        <v>454348.61999999988</v>
      </c>
      <c r="N64" s="53">
        <f>+N63+N66-N70</f>
        <v>454524.8299999999</v>
      </c>
      <c r="O64" s="53">
        <f>+O63+O66-O70</f>
        <v>454702.29999999987</v>
      </c>
      <c r="P64" s="53">
        <f>+P63+P66-P70</f>
        <v>454929.10999999987</v>
      </c>
      <c r="Q64" s="53">
        <f>+Q63+Q66-Q70</f>
        <v>176624.91999999987</v>
      </c>
      <c r="R64" s="53">
        <f>+R63+R66-R70</f>
        <v>176686.80999999988</v>
      </c>
      <c r="S64" s="53">
        <f>+S63+S66-S70</f>
        <v>177126.50999999989</v>
      </c>
      <c r="T64" s="53">
        <f>+T63+T66-T70</f>
        <v>166351.86999999988</v>
      </c>
      <c r="U64" s="53">
        <f>+U63+U66-U70</f>
        <v>166494.44999999987</v>
      </c>
      <c r="V64" s="53">
        <f>+V63+V66-V70</f>
        <v>166575.45999999988</v>
      </c>
      <c r="W64" s="53">
        <f>+W63+W66-W70</f>
        <v>166660.72999999986</v>
      </c>
      <c r="X64" s="53">
        <f>+X63+X66-X70</f>
        <v>313767.6799999997</v>
      </c>
      <c r="Y64" s="52">
        <f>+Y63+Y66-Y70</f>
        <v>313767.68000000017</v>
      </c>
      <c r="Z64" s="53">
        <f>+Z63+Z66-Z70</f>
        <v>309662.44999999972</v>
      </c>
      <c r="AA64" s="52">
        <f>+AA63+AA66-AA70</f>
        <v>309662.44999999925</v>
      </c>
      <c r="AB64" s="51">
        <f>+AB63+AB66-AB70</f>
        <v>154884.92000000027</v>
      </c>
    </row>
    <row r="65" spans="1:15826" s="11" customFormat="1" ht="25" customHeight="1" thickBot="1">
      <c r="A65" s="50"/>
      <c r="B65" s="5"/>
      <c r="C65" s="49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47"/>
      <c r="Z65" s="48"/>
      <c r="AA65" s="47"/>
      <c r="AB65" s="47"/>
    </row>
    <row r="66" spans="1:15826" s="2" customFormat="1" ht="25" customHeight="1">
      <c r="A66" s="29"/>
      <c r="B66" s="5"/>
      <c r="C66" s="28" t="s">
        <v>7</v>
      </c>
      <c r="D66" s="26"/>
      <c r="E66" s="27">
        <f>SUM(E67:E68)</f>
        <v>135.44</v>
      </c>
      <c r="F66" s="27">
        <f>SUM(F67:F68)</f>
        <v>255.91</v>
      </c>
      <c r="G66" s="27">
        <f>SUM(G67:G68)</f>
        <v>152.74</v>
      </c>
      <c r="H66" s="27">
        <f>SUM(H67:H68)</f>
        <v>145.19999999999999</v>
      </c>
      <c r="I66" s="27">
        <f>SUM(I67:I68)</f>
        <v>422.15</v>
      </c>
      <c r="J66" s="27">
        <f>SUM(J67:J68)</f>
        <v>144.94999999999999</v>
      </c>
      <c r="K66" s="27">
        <f>SUM(K67:K68)</f>
        <v>228.25</v>
      </c>
      <c r="L66" s="27">
        <f>SUM(L67:L68)</f>
        <v>161.46</v>
      </c>
      <c r="M66" s="27">
        <f>SUM(M67:M68)</f>
        <v>165.51</v>
      </c>
      <c r="N66" s="27">
        <f>SUM(N67:N68)</f>
        <v>176.21</v>
      </c>
      <c r="O66" s="27">
        <f>SUM(O67:O68)</f>
        <v>177.47</v>
      </c>
      <c r="P66" s="27">
        <f>SUM(P67:P68)</f>
        <v>226.81</v>
      </c>
      <c r="Q66" s="27">
        <f>SUM(Q67:Q68)</f>
        <v>168.51</v>
      </c>
      <c r="R66" s="27">
        <f>SUM(R67:R68)</f>
        <v>61.89</v>
      </c>
      <c r="S66" s="27">
        <f>SUM(S67:S68)</f>
        <v>439.70000000000005</v>
      </c>
      <c r="T66" s="27">
        <f>SUM(T67:T68)</f>
        <v>78.28</v>
      </c>
      <c r="U66" s="27">
        <f>SUM(U67:U68)</f>
        <v>142.58000000000001</v>
      </c>
      <c r="V66" s="27">
        <f>SUM(V67:V68)</f>
        <v>81.010000000000005</v>
      </c>
      <c r="W66" s="27">
        <f>SUM(W67:W68)</f>
        <v>85.27</v>
      </c>
      <c r="X66" s="27">
        <f>SUM(X67:X68)</f>
        <v>2630571.11</v>
      </c>
      <c r="Y66" s="26">
        <f>SUM(Y67:Y68)</f>
        <v>2634020.4500000002</v>
      </c>
      <c r="Z66" s="27">
        <f>SUM(Z67:Z68)</f>
        <v>53.83</v>
      </c>
      <c r="AA66" s="26">
        <f>SUM(AA67:AA68)</f>
        <v>2634074.2799999998</v>
      </c>
      <c r="AB66" s="25">
        <f>SUM(AB67:AB68)</f>
        <v>339601</v>
      </c>
    </row>
    <row r="67" spans="1:15826" s="3" customFormat="1" ht="25" customHeight="1">
      <c r="A67" s="15"/>
      <c r="B67" s="5"/>
      <c r="C67" s="46" t="s">
        <v>6</v>
      </c>
      <c r="D67" s="45"/>
      <c r="E67" s="44">
        <v>135.44</v>
      </c>
      <c r="F67" s="44">
        <f>80+175.91</f>
        <v>255.91</v>
      </c>
      <c r="G67" s="44">
        <v>152.74</v>
      </c>
      <c r="H67" s="44">
        <v>145.19999999999999</v>
      </c>
      <c r="I67" s="44">
        <f>273.67+148.48</f>
        <v>422.15</v>
      </c>
      <c r="J67" s="44">
        <v>144.94999999999999</v>
      </c>
      <c r="K67" s="44">
        <v>228.25</v>
      </c>
      <c r="L67" s="44">
        <v>161.46</v>
      </c>
      <c r="M67" s="44">
        <v>165.51</v>
      </c>
      <c r="N67" s="44">
        <v>176.21</v>
      </c>
      <c r="O67" s="44">
        <v>177.47</v>
      </c>
      <c r="P67" s="44">
        <v>226.81</v>
      </c>
      <c r="Q67" s="44">
        <v>168.51</v>
      </c>
      <c r="R67" s="44">
        <v>61.89</v>
      </c>
      <c r="S67" s="44">
        <f>63.78+375.92</f>
        <v>439.70000000000005</v>
      </c>
      <c r="T67" s="44">
        <v>78.28</v>
      </c>
      <c r="U67" s="44">
        <v>142.58000000000001</v>
      </c>
      <c r="V67" s="44">
        <v>81.010000000000005</v>
      </c>
      <c r="W67" s="44">
        <v>85.27</v>
      </c>
      <c r="X67" s="44">
        <v>55.11</v>
      </c>
      <c r="Y67" s="43">
        <f>SUM(E67:$X$67)</f>
        <v>3504.4500000000003</v>
      </c>
      <c r="Z67" s="44">
        <v>53.83</v>
      </c>
      <c r="AA67" s="43">
        <f>SUM(E67:Z67)-Y67</f>
        <v>3558.28</v>
      </c>
      <c r="AB67" s="21">
        <v>0</v>
      </c>
    </row>
    <row r="68" spans="1:15826" s="3" customFormat="1" ht="25" customHeight="1" thickBot="1">
      <c r="A68" s="15"/>
      <c r="B68" s="5"/>
      <c r="C68" s="42" t="s">
        <v>5</v>
      </c>
      <c r="D68" s="41"/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2630516</v>
      </c>
      <c r="Y68" s="39">
        <f>SUM(E68:$X$68)</f>
        <v>2630516</v>
      </c>
      <c r="Z68" s="40">
        <v>0</v>
      </c>
      <c r="AA68" s="39">
        <f>SUM(E68:Z68)-Y68</f>
        <v>2630516</v>
      </c>
      <c r="AB68" s="17">
        <f>2970117-AA68</f>
        <v>339601</v>
      </c>
    </row>
    <row r="69" spans="1:15826" s="30" customFormat="1" ht="25" customHeight="1" thickBot="1">
      <c r="A69" s="34"/>
      <c r="B69" s="5"/>
      <c r="C69" s="34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1"/>
      <c r="Z69" s="32"/>
      <c r="AA69" s="31"/>
      <c r="AB69" s="31"/>
    </row>
    <row r="70" spans="1:15826" s="2" customFormat="1" ht="25" customHeight="1" thickBot="1">
      <c r="A70" s="29"/>
      <c r="B70" s="5"/>
      <c r="C70" s="38" t="s">
        <v>4</v>
      </c>
      <c r="D70" s="36"/>
      <c r="E70" s="37">
        <f>+E72</f>
        <v>2881.47</v>
      </c>
      <c r="F70" s="37">
        <f>+F72</f>
        <v>60</v>
      </c>
      <c r="G70" s="37">
        <f>+G72</f>
        <v>0</v>
      </c>
      <c r="H70" s="37">
        <f>+H72</f>
        <v>0</v>
      </c>
      <c r="I70" s="37">
        <f>+I72</f>
        <v>18363.53</v>
      </c>
      <c r="J70" s="37">
        <f>+J72</f>
        <v>0</v>
      </c>
      <c r="K70" s="37">
        <f>+K72</f>
        <v>0</v>
      </c>
      <c r="L70" s="37">
        <f>+L72</f>
        <v>0</v>
      </c>
      <c r="M70" s="37">
        <f>+M72</f>
        <v>0</v>
      </c>
      <c r="N70" s="37">
        <f>+N72</f>
        <v>0</v>
      </c>
      <c r="O70" s="37">
        <f>+O72</f>
        <v>0</v>
      </c>
      <c r="P70" s="37">
        <f>+P72</f>
        <v>0</v>
      </c>
      <c r="Q70" s="37">
        <f>+Q72</f>
        <v>278472.7</v>
      </c>
      <c r="R70" s="37">
        <f>+R72</f>
        <v>0</v>
      </c>
      <c r="S70" s="37">
        <f>+S72</f>
        <v>0</v>
      </c>
      <c r="T70" s="37">
        <f>+T72</f>
        <v>10852.92</v>
      </c>
      <c r="U70" s="37">
        <f>+U72</f>
        <v>0</v>
      </c>
      <c r="V70" s="37">
        <f>+V72</f>
        <v>0</v>
      </c>
      <c r="W70" s="37">
        <f>+W72</f>
        <v>0</v>
      </c>
      <c r="X70" s="37">
        <f>+X72</f>
        <v>2483464.16</v>
      </c>
      <c r="Y70" s="36">
        <f>+Y72</f>
        <v>2794094.78</v>
      </c>
      <c r="Z70" s="37">
        <f>+Z72</f>
        <v>4159.0599999999995</v>
      </c>
      <c r="AA70" s="36">
        <f>+AA72</f>
        <v>2798253.8400000003</v>
      </c>
      <c r="AB70" s="35">
        <f>+AB72</f>
        <v>184716.07999999973</v>
      </c>
    </row>
    <row r="71" spans="1:15826" s="30" customFormat="1" ht="25" customHeight="1" thickBot="1">
      <c r="A71" s="34"/>
      <c r="B71" s="5"/>
      <c r="C71" s="34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1"/>
      <c r="Z71" s="32"/>
      <c r="AA71" s="31"/>
      <c r="AB71" s="31"/>
    </row>
    <row r="72" spans="1:15826" s="2" customFormat="1" ht="25" customHeight="1">
      <c r="A72" s="29"/>
      <c r="B72" s="5"/>
      <c r="C72" s="28" t="s">
        <v>3</v>
      </c>
      <c r="D72" s="26"/>
      <c r="E72" s="27">
        <f>SUM(E73:E75)</f>
        <v>2881.47</v>
      </c>
      <c r="F72" s="27">
        <f>SUM(F73:F75)</f>
        <v>60</v>
      </c>
      <c r="G72" s="27">
        <f>SUM(G73:G75)</f>
        <v>0</v>
      </c>
      <c r="H72" s="27">
        <f>SUM(H73:H75)</f>
        <v>0</v>
      </c>
      <c r="I72" s="27">
        <f>SUM(I73:I75)</f>
        <v>18363.53</v>
      </c>
      <c r="J72" s="27">
        <f>SUM(J73:J75)</f>
        <v>0</v>
      </c>
      <c r="K72" s="27">
        <f>SUM(K73:K75)</f>
        <v>0</v>
      </c>
      <c r="L72" s="27">
        <f>SUM(L73:L75)</f>
        <v>0</v>
      </c>
      <c r="M72" s="27">
        <f>SUM(M73:M75)</f>
        <v>0</v>
      </c>
      <c r="N72" s="27">
        <f>SUM(N73:N75)</f>
        <v>0</v>
      </c>
      <c r="O72" s="27">
        <f>SUM(O73:O75)</f>
        <v>0</v>
      </c>
      <c r="P72" s="27">
        <f>SUM(P73:P75)</f>
        <v>0</v>
      </c>
      <c r="Q72" s="27">
        <f>SUM(Q73:Q75)</f>
        <v>278472.7</v>
      </c>
      <c r="R72" s="27">
        <f>SUM(R73:R75)</f>
        <v>0</v>
      </c>
      <c r="S72" s="27">
        <f>SUM(S73:S75)</f>
        <v>0</v>
      </c>
      <c r="T72" s="27">
        <f>SUM(T73:T75)</f>
        <v>10852.92</v>
      </c>
      <c r="U72" s="27">
        <f>SUM(U73:U75)</f>
        <v>0</v>
      </c>
      <c r="V72" s="27">
        <f>SUM(V73:V75)</f>
        <v>0</v>
      </c>
      <c r="W72" s="27">
        <f>SUM(W73:W75)</f>
        <v>0</v>
      </c>
      <c r="X72" s="27">
        <f>SUM(X73:X75)</f>
        <v>2483464.16</v>
      </c>
      <c r="Y72" s="26">
        <f>SUM(Y73:Y75)</f>
        <v>2794094.78</v>
      </c>
      <c r="Z72" s="27">
        <f>SUM(Z73:Z75)</f>
        <v>4159.0599999999995</v>
      </c>
      <c r="AA72" s="26">
        <f>SUM(AA73:AA75)</f>
        <v>2798253.8400000003</v>
      </c>
      <c r="AB72" s="25">
        <f>SUM(AB73:AB75)</f>
        <v>184716.07999999973</v>
      </c>
    </row>
    <row r="73" spans="1:15826" s="3" customFormat="1" ht="25" customHeight="1">
      <c r="A73" s="15"/>
      <c r="B73" s="5">
        <v>311</v>
      </c>
      <c r="C73" s="24" t="s">
        <v>2</v>
      </c>
      <c r="D73" s="22"/>
      <c r="E73" s="23">
        <v>0</v>
      </c>
      <c r="F73" s="23">
        <v>0</v>
      </c>
      <c r="G73" s="23">
        <v>0</v>
      </c>
      <c r="H73" s="23">
        <v>0</v>
      </c>
      <c r="I73" s="23">
        <v>3375.53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3">
        <v>0</v>
      </c>
      <c r="P73" s="23">
        <v>0</v>
      </c>
      <c r="Q73" s="23">
        <v>0</v>
      </c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2483464.16</v>
      </c>
      <c r="Y73" s="22">
        <f>SUM(E73:$X$73)</f>
        <v>2486839.69</v>
      </c>
      <c r="Z73" s="23">
        <v>1543.61</v>
      </c>
      <c r="AA73" s="22">
        <f>SUM(E73:Z73)-Y73</f>
        <v>2488383.3000000003</v>
      </c>
      <c r="AB73" s="21">
        <f>2653722-AA73</f>
        <v>165338.69999999972</v>
      </c>
    </row>
    <row r="74" spans="1:15826" s="3" customFormat="1" ht="25" customHeight="1">
      <c r="A74" s="15"/>
      <c r="B74" s="5">
        <v>312</v>
      </c>
      <c r="C74" s="24" t="s">
        <v>1</v>
      </c>
      <c r="D74" s="22"/>
      <c r="E74" s="23">
        <v>2881.47</v>
      </c>
      <c r="F74" s="23">
        <v>60</v>
      </c>
      <c r="G74" s="23">
        <v>0</v>
      </c>
      <c r="H74" s="23">
        <v>0</v>
      </c>
      <c r="I74" s="23">
        <v>14988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3">
        <v>0</v>
      </c>
      <c r="P74" s="23">
        <v>0</v>
      </c>
      <c r="Q74" s="23">
        <v>278472.7</v>
      </c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2">
        <f>SUM(E74:$X$74)</f>
        <v>296402.17000000004</v>
      </c>
      <c r="Z74" s="23">
        <v>2615.4499999999998</v>
      </c>
      <c r="AA74" s="22">
        <f>SUM(E74:Z74)-Y74</f>
        <v>299017.62</v>
      </c>
      <c r="AB74" s="21">
        <f>318395-AA74</f>
        <v>19377.380000000005</v>
      </c>
    </row>
    <row r="75" spans="1:15826" s="3" customFormat="1" ht="25" customHeight="1" thickBot="1">
      <c r="A75" s="15"/>
      <c r="B75" s="5">
        <v>312</v>
      </c>
      <c r="C75" s="20" t="s">
        <v>0</v>
      </c>
      <c r="D75" s="18"/>
      <c r="E75" s="19"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10852.92</v>
      </c>
      <c r="U75" s="19">
        <v>0</v>
      </c>
      <c r="V75" s="19">
        <v>0</v>
      </c>
      <c r="W75" s="19">
        <v>0</v>
      </c>
      <c r="X75" s="19">
        <v>0</v>
      </c>
      <c r="Y75" s="18">
        <f>SUM(E75:$X$75)</f>
        <v>10852.92</v>
      </c>
      <c r="Z75" s="19">
        <v>0</v>
      </c>
      <c r="AA75" s="18">
        <f>SUM(E75:Z75)-Y75</f>
        <v>10852.92</v>
      </c>
      <c r="AB75" s="17">
        <v>0</v>
      </c>
    </row>
    <row r="76" spans="1:15826" s="7" customFormat="1" ht="25" customHeight="1">
      <c r="A76" s="6"/>
      <c r="B76" s="5"/>
      <c r="C76" s="16">
        <f ca="1">NOW()</f>
        <v>42039.749260185185</v>
      </c>
      <c r="D76" s="1"/>
      <c r="E76" s="1"/>
      <c r="F76" s="1"/>
      <c r="G76" s="1"/>
      <c r="H76" s="1"/>
      <c r="I76" s="1"/>
      <c r="J76" s="3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  <c r="Y76" s="1"/>
      <c r="Z76" s="2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</row>
    <row r="77" spans="1:15826" s="10" customFormat="1" ht="20.05" customHeight="1">
      <c r="A77" s="15"/>
      <c r="B77" s="5"/>
      <c r="C77" s="14"/>
      <c r="D77" s="1"/>
      <c r="E77" s="3"/>
      <c r="F77" s="3"/>
      <c r="G77" s="3"/>
      <c r="H77" s="3"/>
      <c r="I77" s="3"/>
      <c r="J77" s="3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3"/>
      <c r="V77" s="3"/>
      <c r="W77" s="3"/>
      <c r="X77" s="13"/>
      <c r="Y77" s="12"/>
      <c r="Z77" s="11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</row>
    <row r="80" spans="1:15826">
      <c r="K80" s="9"/>
    </row>
    <row r="89" spans="1:15826" s="7" customFormat="1">
      <c r="A89" s="6"/>
      <c r="B89" s="5"/>
      <c r="C89" s="8"/>
      <c r="D89" s="1"/>
      <c r="E89" s="1"/>
      <c r="F89" s="1"/>
      <c r="G89" s="1"/>
      <c r="H89" s="1"/>
      <c r="I89" s="1"/>
      <c r="J89" s="3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2"/>
      <c r="Y89" s="1"/>
      <c r="Z89" s="2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</row>
    <row r="90" spans="1:15826" s="7" customFormat="1">
      <c r="A90" s="6"/>
      <c r="B90" s="5"/>
      <c r="C90" s="8"/>
      <c r="D90" s="1"/>
      <c r="E90" s="1"/>
      <c r="F90" s="1"/>
      <c r="G90" s="1"/>
      <c r="H90" s="1"/>
      <c r="I90" s="1"/>
      <c r="J90" s="3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2"/>
      <c r="Y90" s="1"/>
      <c r="Z90" s="2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</row>
    <row r="91" spans="1:15826" s="7" customFormat="1">
      <c r="A91" s="6"/>
      <c r="B91" s="5"/>
      <c r="C91" s="8"/>
      <c r="D91" s="1"/>
      <c r="E91" s="1"/>
      <c r="F91" s="1"/>
      <c r="G91" s="1"/>
      <c r="H91" s="1"/>
      <c r="I91" s="1"/>
      <c r="J91" s="3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2"/>
      <c r="Y91" s="1"/>
      <c r="Z91" s="2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</row>
    <row r="92" spans="1:15826" s="7" customFormat="1">
      <c r="A92" s="6"/>
      <c r="B92" s="5"/>
      <c r="C92" s="8"/>
      <c r="D92" s="1"/>
      <c r="E92" s="1"/>
      <c r="F92" s="1"/>
      <c r="G92" s="1"/>
      <c r="H92" s="1"/>
      <c r="I92" s="1"/>
      <c r="J92" s="3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2"/>
      <c r="Y92" s="1"/>
      <c r="Z92" s="2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</row>
    <row r="93" spans="1:15826" s="7" customFormat="1">
      <c r="A93" s="6"/>
      <c r="B93" s="5"/>
      <c r="C93" s="8"/>
      <c r="D93" s="1"/>
      <c r="E93" s="1"/>
      <c r="F93" s="1"/>
      <c r="G93" s="1"/>
      <c r="H93" s="1"/>
      <c r="I93" s="1"/>
      <c r="J93" s="3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2"/>
      <c r="Y93" s="1"/>
      <c r="Z93" s="2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</row>
    <row r="94" spans="1:15826" s="7" customFormat="1">
      <c r="A94" s="6"/>
      <c r="B94" s="5"/>
      <c r="C94" s="8"/>
      <c r="D94" s="1"/>
      <c r="E94" s="1"/>
      <c r="F94" s="1"/>
      <c r="G94" s="1"/>
      <c r="H94" s="1"/>
      <c r="I94" s="1"/>
      <c r="J94" s="3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2"/>
      <c r="Y94" s="1"/>
      <c r="Z94" s="2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</row>
    <row r="95" spans="1:15826" s="7" customFormat="1">
      <c r="A95" s="6"/>
      <c r="B95" s="5"/>
      <c r="C95" s="8"/>
      <c r="D95" s="1"/>
      <c r="E95" s="1"/>
      <c r="F95" s="1"/>
      <c r="G95" s="1"/>
      <c r="H95" s="1"/>
      <c r="I95" s="1"/>
      <c r="J95" s="3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2"/>
      <c r="Y95" s="1"/>
      <c r="Z95" s="2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</row>
    <row r="96" spans="1:15826" s="7" customFormat="1">
      <c r="A96" s="6"/>
      <c r="B96" s="5"/>
      <c r="C96" s="8"/>
      <c r="D96" s="1"/>
      <c r="E96" s="1"/>
      <c r="F96" s="1"/>
      <c r="G96" s="1"/>
      <c r="H96" s="1"/>
      <c r="I96" s="1"/>
      <c r="J96" s="3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2"/>
      <c r="Y96" s="1"/>
      <c r="Z96" s="2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</row>
    <row r="97" spans="1:15826" s="7" customFormat="1">
      <c r="A97" s="6"/>
      <c r="B97" s="5"/>
      <c r="C97" s="8"/>
      <c r="D97" s="1"/>
      <c r="E97" s="1"/>
      <c r="F97" s="1"/>
      <c r="G97" s="1"/>
      <c r="H97" s="1"/>
      <c r="I97" s="1"/>
      <c r="J97" s="3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2"/>
      <c r="Y97" s="1"/>
      <c r="Z97" s="2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  <c r="HWG97" s="1"/>
      <c r="HWH97" s="1"/>
      <c r="HWI97" s="1"/>
      <c r="HWJ97" s="1"/>
      <c r="HWK97" s="1"/>
      <c r="HWL97" s="1"/>
      <c r="HWM97" s="1"/>
      <c r="HWN97" s="1"/>
      <c r="HWO97" s="1"/>
      <c r="HWP97" s="1"/>
      <c r="HWQ97" s="1"/>
      <c r="HWR97" s="1"/>
      <c r="HWS97" s="1"/>
      <c r="HWT97" s="1"/>
      <c r="HWU97" s="1"/>
      <c r="HWV97" s="1"/>
      <c r="HWW97" s="1"/>
      <c r="HWX97" s="1"/>
      <c r="HWY97" s="1"/>
      <c r="HWZ97" s="1"/>
      <c r="HXA97" s="1"/>
      <c r="HXB97" s="1"/>
      <c r="HXC97" s="1"/>
      <c r="HXD97" s="1"/>
      <c r="HXE97" s="1"/>
      <c r="HXF97" s="1"/>
      <c r="HXG97" s="1"/>
      <c r="HXH97" s="1"/>
      <c r="HXI97" s="1"/>
      <c r="HXJ97" s="1"/>
      <c r="HXK97" s="1"/>
      <c r="HXL97" s="1"/>
      <c r="HXM97" s="1"/>
      <c r="HXN97" s="1"/>
      <c r="HXO97" s="1"/>
      <c r="HXP97" s="1"/>
      <c r="HXQ97" s="1"/>
      <c r="HXR97" s="1"/>
      <c r="HXS97" s="1"/>
      <c r="HXT97" s="1"/>
      <c r="HXU97" s="1"/>
      <c r="HXV97" s="1"/>
      <c r="HXW97" s="1"/>
      <c r="HXX97" s="1"/>
      <c r="HXY97" s="1"/>
      <c r="HXZ97" s="1"/>
      <c r="HYA97" s="1"/>
      <c r="HYB97" s="1"/>
      <c r="HYC97" s="1"/>
      <c r="HYD97" s="1"/>
      <c r="HYE97" s="1"/>
      <c r="HYF97" s="1"/>
      <c r="HYG97" s="1"/>
      <c r="HYH97" s="1"/>
      <c r="HYI97" s="1"/>
      <c r="HYJ97" s="1"/>
      <c r="HYK97" s="1"/>
      <c r="HYL97" s="1"/>
      <c r="HYM97" s="1"/>
      <c r="HYN97" s="1"/>
      <c r="HYO97" s="1"/>
      <c r="HYP97" s="1"/>
      <c r="HYQ97" s="1"/>
      <c r="HYR97" s="1"/>
      <c r="HYS97" s="1"/>
      <c r="HYT97" s="1"/>
      <c r="HYU97" s="1"/>
      <c r="HYV97" s="1"/>
      <c r="HYW97" s="1"/>
      <c r="HYX97" s="1"/>
      <c r="HYY97" s="1"/>
      <c r="HYZ97" s="1"/>
      <c r="HZA97" s="1"/>
      <c r="HZB97" s="1"/>
      <c r="HZC97" s="1"/>
      <c r="HZD97" s="1"/>
      <c r="HZE97" s="1"/>
      <c r="HZF97" s="1"/>
      <c r="HZG97" s="1"/>
      <c r="HZH97" s="1"/>
      <c r="HZI97" s="1"/>
      <c r="HZJ97" s="1"/>
      <c r="HZK97" s="1"/>
      <c r="HZL97" s="1"/>
      <c r="HZM97" s="1"/>
      <c r="HZN97" s="1"/>
      <c r="HZO97" s="1"/>
      <c r="HZP97" s="1"/>
      <c r="HZQ97" s="1"/>
      <c r="HZR97" s="1"/>
      <c r="HZS97" s="1"/>
      <c r="HZT97" s="1"/>
      <c r="HZU97" s="1"/>
      <c r="HZV97" s="1"/>
      <c r="HZW97" s="1"/>
      <c r="HZX97" s="1"/>
      <c r="HZY97" s="1"/>
      <c r="HZZ97" s="1"/>
      <c r="IAA97" s="1"/>
      <c r="IAB97" s="1"/>
      <c r="IAC97" s="1"/>
      <c r="IAD97" s="1"/>
      <c r="IAE97" s="1"/>
      <c r="IAF97" s="1"/>
      <c r="IAG97" s="1"/>
      <c r="IAH97" s="1"/>
      <c r="IAI97" s="1"/>
      <c r="IAJ97" s="1"/>
      <c r="IAK97" s="1"/>
      <c r="IAL97" s="1"/>
      <c r="IAM97" s="1"/>
      <c r="IAN97" s="1"/>
      <c r="IAO97" s="1"/>
      <c r="IAP97" s="1"/>
      <c r="IAQ97" s="1"/>
      <c r="IAR97" s="1"/>
      <c r="IAS97" s="1"/>
      <c r="IAT97" s="1"/>
      <c r="IAU97" s="1"/>
      <c r="IAV97" s="1"/>
      <c r="IAW97" s="1"/>
      <c r="IAX97" s="1"/>
      <c r="IAY97" s="1"/>
      <c r="IAZ97" s="1"/>
      <c r="IBA97" s="1"/>
      <c r="IBB97" s="1"/>
      <c r="IBC97" s="1"/>
      <c r="IBD97" s="1"/>
      <c r="IBE97" s="1"/>
      <c r="IBF97" s="1"/>
      <c r="IBG97" s="1"/>
      <c r="IBH97" s="1"/>
      <c r="IBI97" s="1"/>
      <c r="IBJ97" s="1"/>
      <c r="IBK97" s="1"/>
      <c r="IBL97" s="1"/>
      <c r="IBM97" s="1"/>
      <c r="IBN97" s="1"/>
      <c r="IBO97" s="1"/>
      <c r="IBP97" s="1"/>
      <c r="IBQ97" s="1"/>
      <c r="IBR97" s="1"/>
      <c r="IBS97" s="1"/>
      <c r="IBT97" s="1"/>
      <c r="IBU97" s="1"/>
      <c r="IBV97" s="1"/>
      <c r="IBW97" s="1"/>
      <c r="IBX97" s="1"/>
      <c r="IBY97" s="1"/>
      <c r="IBZ97" s="1"/>
      <c r="ICA97" s="1"/>
      <c r="ICB97" s="1"/>
      <c r="ICC97" s="1"/>
      <c r="ICD97" s="1"/>
      <c r="ICE97" s="1"/>
      <c r="ICF97" s="1"/>
      <c r="ICG97" s="1"/>
      <c r="ICH97" s="1"/>
      <c r="ICI97" s="1"/>
      <c r="ICJ97" s="1"/>
      <c r="ICK97" s="1"/>
      <c r="ICL97" s="1"/>
      <c r="ICM97" s="1"/>
      <c r="ICN97" s="1"/>
      <c r="ICO97" s="1"/>
      <c r="ICP97" s="1"/>
      <c r="ICQ97" s="1"/>
      <c r="ICR97" s="1"/>
      <c r="ICS97" s="1"/>
      <c r="ICT97" s="1"/>
      <c r="ICU97" s="1"/>
      <c r="ICV97" s="1"/>
      <c r="ICW97" s="1"/>
      <c r="ICX97" s="1"/>
      <c r="ICY97" s="1"/>
      <c r="ICZ97" s="1"/>
      <c r="IDA97" s="1"/>
      <c r="IDB97" s="1"/>
      <c r="IDC97" s="1"/>
      <c r="IDD97" s="1"/>
      <c r="IDE97" s="1"/>
      <c r="IDF97" s="1"/>
      <c r="IDG97" s="1"/>
      <c r="IDH97" s="1"/>
      <c r="IDI97" s="1"/>
      <c r="IDJ97" s="1"/>
      <c r="IDK97" s="1"/>
      <c r="IDL97" s="1"/>
      <c r="IDM97" s="1"/>
      <c r="IDN97" s="1"/>
      <c r="IDO97" s="1"/>
      <c r="IDP97" s="1"/>
      <c r="IDQ97" s="1"/>
      <c r="IDR97" s="1"/>
      <c r="IDS97" s="1"/>
      <c r="IDT97" s="1"/>
      <c r="IDU97" s="1"/>
      <c r="IDV97" s="1"/>
      <c r="IDW97" s="1"/>
      <c r="IDX97" s="1"/>
      <c r="IDY97" s="1"/>
      <c r="IDZ97" s="1"/>
      <c r="IEA97" s="1"/>
      <c r="IEB97" s="1"/>
      <c r="IEC97" s="1"/>
      <c r="IED97" s="1"/>
      <c r="IEE97" s="1"/>
      <c r="IEF97" s="1"/>
      <c r="IEG97" s="1"/>
      <c r="IEH97" s="1"/>
      <c r="IEI97" s="1"/>
      <c r="IEJ97" s="1"/>
      <c r="IEK97" s="1"/>
      <c r="IEL97" s="1"/>
      <c r="IEM97" s="1"/>
      <c r="IEN97" s="1"/>
      <c r="IEO97" s="1"/>
      <c r="IEP97" s="1"/>
      <c r="IEQ97" s="1"/>
      <c r="IER97" s="1"/>
      <c r="IES97" s="1"/>
      <c r="IET97" s="1"/>
      <c r="IEU97" s="1"/>
      <c r="IEV97" s="1"/>
      <c r="IEW97" s="1"/>
      <c r="IEX97" s="1"/>
      <c r="IEY97" s="1"/>
      <c r="IEZ97" s="1"/>
      <c r="IFA97" s="1"/>
      <c r="IFB97" s="1"/>
      <c r="IFC97" s="1"/>
      <c r="IFD97" s="1"/>
      <c r="IFE97" s="1"/>
      <c r="IFF97" s="1"/>
      <c r="IFG97" s="1"/>
      <c r="IFH97" s="1"/>
      <c r="IFI97" s="1"/>
      <c r="IFJ97" s="1"/>
      <c r="IFK97" s="1"/>
      <c r="IFL97" s="1"/>
      <c r="IFM97" s="1"/>
      <c r="IFN97" s="1"/>
      <c r="IFO97" s="1"/>
      <c r="IFP97" s="1"/>
      <c r="IFQ97" s="1"/>
      <c r="IFR97" s="1"/>
      <c r="IFS97" s="1"/>
      <c r="IFT97" s="1"/>
      <c r="IFU97" s="1"/>
      <c r="IFV97" s="1"/>
      <c r="IFW97" s="1"/>
      <c r="IFX97" s="1"/>
      <c r="IFY97" s="1"/>
      <c r="IFZ97" s="1"/>
      <c r="IGA97" s="1"/>
      <c r="IGB97" s="1"/>
      <c r="IGC97" s="1"/>
      <c r="IGD97" s="1"/>
      <c r="IGE97" s="1"/>
      <c r="IGF97" s="1"/>
      <c r="IGG97" s="1"/>
      <c r="IGH97" s="1"/>
      <c r="IGI97" s="1"/>
      <c r="IGJ97" s="1"/>
      <c r="IGK97" s="1"/>
      <c r="IGL97" s="1"/>
      <c r="IGM97" s="1"/>
      <c r="IGN97" s="1"/>
      <c r="IGO97" s="1"/>
      <c r="IGP97" s="1"/>
      <c r="IGQ97" s="1"/>
      <c r="IGR97" s="1"/>
      <c r="IGS97" s="1"/>
      <c r="IGT97" s="1"/>
      <c r="IGU97" s="1"/>
      <c r="IGV97" s="1"/>
      <c r="IGW97" s="1"/>
      <c r="IGX97" s="1"/>
      <c r="IGY97" s="1"/>
      <c r="IGZ97" s="1"/>
      <c r="IHA97" s="1"/>
      <c r="IHB97" s="1"/>
      <c r="IHC97" s="1"/>
      <c r="IHD97" s="1"/>
      <c r="IHE97" s="1"/>
      <c r="IHF97" s="1"/>
      <c r="IHG97" s="1"/>
      <c r="IHH97" s="1"/>
      <c r="IHI97" s="1"/>
      <c r="IHJ97" s="1"/>
      <c r="IHK97" s="1"/>
      <c r="IHL97" s="1"/>
      <c r="IHM97" s="1"/>
      <c r="IHN97" s="1"/>
      <c r="IHO97" s="1"/>
      <c r="IHP97" s="1"/>
      <c r="IHQ97" s="1"/>
      <c r="IHR97" s="1"/>
      <c r="IHS97" s="1"/>
      <c r="IHT97" s="1"/>
      <c r="IHU97" s="1"/>
      <c r="IHV97" s="1"/>
      <c r="IHW97" s="1"/>
      <c r="IHX97" s="1"/>
      <c r="IHY97" s="1"/>
      <c r="IHZ97" s="1"/>
      <c r="IIA97" s="1"/>
      <c r="IIB97" s="1"/>
      <c r="IIC97" s="1"/>
      <c r="IID97" s="1"/>
      <c r="IIE97" s="1"/>
      <c r="IIF97" s="1"/>
      <c r="IIG97" s="1"/>
      <c r="IIH97" s="1"/>
      <c r="III97" s="1"/>
      <c r="IIJ97" s="1"/>
      <c r="IIK97" s="1"/>
      <c r="IIL97" s="1"/>
      <c r="IIM97" s="1"/>
      <c r="IIN97" s="1"/>
      <c r="IIO97" s="1"/>
      <c r="IIP97" s="1"/>
      <c r="IIQ97" s="1"/>
      <c r="IIR97" s="1"/>
      <c r="IIS97" s="1"/>
      <c r="IIT97" s="1"/>
      <c r="IIU97" s="1"/>
      <c r="IIV97" s="1"/>
      <c r="IIW97" s="1"/>
      <c r="IIX97" s="1"/>
      <c r="IIY97" s="1"/>
      <c r="IIZ97" s="1"/>
      <c r="IJA97" s="1"/>
      <c r="IJB97" s="1"/>
      <c r="IJC97" s="1"/>
      <c r="IJD97" s="1"/>
      <c r="IJE97" s="1"/>
      <c r="IJF97" s="1"/>
      <c r="IJG97" s="1"/>
      <c r="IJH97" s="1"/>
      <c r="IJI97" s="1"/>
      <c r="IJJ97" s="1"/>
      <c r="IJK97" s="1"/>
      <c r="IJL97" s="1"/>
      <c r="IJM97" s="1"/>
      <c r="IJN97" s="1"/>
      <c r="IJO97" s="1"/>
      <c r="IJP97" s="1"/>
      <c r="IJQ97" s="1"/>
      <c r="IJR97" s="1"/>
      <c r="IJS97" s="1"/>
      <c r="IJT97" s="1"/>
      <c r="IJU97" s="1"/>
      <c r="IJV97" s="1"/>
      <c r="IJW97" s="1"/>
      <c r="IJX97" s="1"/>
      <c r="IJY97" s="1"/>
      <c r="IJZ97" s="1"/>
      <c r="IKA97" s="1"/>
      <c r="IKB97" s="1"/>
      <c r="IKC97" s="1"/>
      <c r="IKD97" s="1"/>
      <c r="IKE97" s="1"/>
      <c r="IKF97" s="1"/>
      <c r="IKG97" s="1"/>
      <c r="IKH97" s="1"/>
      <c r="IKI97" s="1"/>
      <c r="IKJ97" s="1"/>
      <c r="IKK97" s="1"/>
      <c r="IKL97" s="1"/>
      <c r="IKM97" s="1"/>
      <c r="IKN97" s="1"/>
      <c r="IKO97" s="1"/>
      <c r="IKP97" s="1"/>
      <c r="IKQ97" s="1"/>
      <c r="IKR97" s="1"/>
      <c r="IKS97" s="1"/>
      <c r="IKT97" s="1"/>
      <c r="IKU97" s="1"/>
      <c r="IKV97" s="1"/>
      <c r="IKW97" s="1"/>
      <c r="IKX97" s="1"/>
      <c r="IKY97" s="1"/>
      <c r="IKZ97" s="1"/>
      <c r="ILA97" s="1"/>
      <c r="ILB97" s="1"/>
      <c r="ILC97" s="1"/>
      <c r="ILD97" s="1"/>
      <c r="ILE97" s="1"/>
      <c r="ILF97" s="1"/>
      <c r="ILG97" s="1"/>
      <c r="ILH97" s="1"/>
      <c r="ILI97" s="1"/>
      <c r="ILJ97" s="1"/>
      <c r="ILK97" s="1"/>
      <c r="ILL97" s="1"/>
      <c r="ILM97" s="1"/>
      <c r="ILN97" s="1"/>
      <c r="ILO97" s="1"/>
      <c r="ILP97" s="1"/>
      <c r="ILQ97" s="1"/>
      <c r="ILR97" s="1"/>
      <c r="ILS97" s="1"/>
      <c r="ILT97" s="1"/>
      <c r="ILU97" s="1"/>
      <c r="ILV97" s="1"/>
      <c r="ILW97" s="1"/>
      <c r="ILX97" s="1"/>
      <c r="ILY97" s="1"/>
      <c r="ILZ97" s="1"/>
      <c r="IMA97" s="1"/>
      <c r="IMB97" s="1"/>
      <c r="IMC97" s="1"/>
      <c r="IMD97" s="1"/>
      <c r="IME97" s="1"/>
      <c r="IMF97" s="1"/>
      <c r="IMG97" s="1"/>
      <c r="IMH97" s="1"/>
      <c r="IMI97" s="1"/>
      <c r="IMJ97" s="1"/>
      <c r="IMK97" s="1"/>
      <c r="IML97" s="1"/>
      <c r="IMM97" s="1"/>
      <c r="IMN97" s="1"/>
      <c r="IMO97" s="1"/>
      <c r="IMP97" s="1"/>
      <c r="IMQ97" s="1"/>
      <c r="IMR97" s="1"/>
      <c r="IMS97" s="1"/>
      <c r="IMT97" s="1"/>
      <c r="IMU97" s="1"/>
      <c r="IMV97" s="1"/>
      <c r="IMW97" s="1"/>
      <c r="IMX97" s="1"/>
      <c r="IMY97" s="1"/>
      <c r="IMZ97" s="1"/>
      <c r="INA97" s="1"/>
      <c r="INB97" s="1"/>
      <c r="INC97" s="1"/>
      <c r="IND97" s="1"/>
      <c r="INE97" s="1"/>
      <c r="INF97" s="1"/>
      <c r="ING97" s="1"/>
      <c r="INH97" s="1"/>
      <c r="INI97" s="1"/>
      <c r="INJ97" s="1"/>
      <c r="INK97" s="1"/>
      <c r="INL97" s="1"/>
      <c r="INM97" s="1"/>
      <c r="INN97" s="1"/>
      <c r="INO97" s="1"/>
      <c r="INP97" s="1"/>
      <c r="INQ97" s="1"/>
      <c r="INR97" s="1"/>
      <c r="INS97" s="1"/>
      <c r="INT97" s="1"/>
      <c r="INU97" s="1"/>
      <c r="INV97" s="1"/>
      <c r="INW97" s="1"/>
      <c r="INX97" s="1"/>
      <c r="INY97" s="1"/>
      <c r="INZ97" s="1"/>
      <c r="IOA97" s="1"/>
      <c r="IOB97" s="1"/>
      <c r="IOC97" s="1"/>
      <c r="IOD97" s="1"/>
      <c r="IOE97" s="1"/>
      <c r="IOF97" s="1"/>
      <c r="IOG97" s="1"/>
      <c r="IOH97" s="1"/>
      <c r="IOI97" s="1"/>
      <c r="IOJ97" s="1"/>
      <c r="IOK97" s="1"/>
      <c r="IOL97" s="1"/>
      <c r="IOM97" s="1"/>
      <c r="ION97" s="1"/>
      <c r="IOO97" s="1"/>
      <c r="IOP97" s="1"/>
      <c r="IOQ97" s="1"/>
      <c r="IOR97" s="1"/>
      <c r="IOS97" s="1"/>
      <c r="IOT97" s="1"/>
      <c r="IOU97" s="1"/>
      <c r="IOV97" s="1"/>
      <c r="IOW97" s="1"/>
      <c r="IOX97" s="1"/>
      <c r="IOY97" s="1"/>
      <c r="IOZ97" s="1"/>
      <c r="IPA97" s="1"/>
      <c r="IPB97" s="1"/>
      <c r="IPC97" s="1"/>
      <c r="IPD97" s="1"/>
      <c r="IPE97" s="1"/>
      <c r="IPF97" s="1"/>
      <c r="IPG97" s="1"/>
      <c r="IPH97" s="1"/>
      <c r="IPI97" s="1"/>
      <c r="IPJ97" s="1"/>
      <c r="IPK97" s="1"/>
      <c r="IPL97" s="1"/>
      <c r="IPM97" s="1"/>
      <c r="IPN97" s="1"/>
      <c r="IPO97" s="1"/>
      <c r="IPP97" s="1"/>
      <c r="IPQ97" s="1"/>
      <c r="IPR97" s="1"/>
      <c r="IPS97" s="1"/>
      <c r="IPT97" s="1"/>
      <c r="IPU97" s="1"/>
      <c r="IPV97" s="1"/>
      <c r="IPW97" s="1"/>
      <c r="IPX97" s="1"/>
      <c r="IPY97" s="1"/>
      <c r="IPZ97" s="1"/>
      <c r="IQA97" s="1"/>
      <c r="IQB97" s="1"/>
      <c r="IQC97" s="1"/>
      <c r="IQD97" s="1"/>
      <c r="IQE97" s="1"/>
      <c r="IQF97" s="1"/>
      <c r="IQG97" s="1"/>
      <c r="IQH97" s="1"/>
      <c r="IQI97" s="1"/>
      <c r="IQJ97" s="1"/>
      <c r="IQK97" s="1"/>
      <c r="IQL97" s="1"/>
      <c r="IQM97" s="1"/>
      <c r="IQN97" s="1"/>
      <c r="IQO97" s="1"/>
      <c r="IQP97" s="1"/>
      <c r="IQQ97" s="1"/>
      <c r="IQR97" s="1"/>
      <c r="IQS97" s="1"/>
      <c r="IQT97" s="1"/>
      <c r="IQU97" s="1"/>
      <c r="IQV97" s="1"/>
      <c r="IQW97" s="1"/>
      <c r="IQX97" s="1"/>
      <c r="IQY97" s="1"/>
      <c r="IQZ97" s="1"/>
      <c r="IRA97" s="1"/>
      <c r="IRB97" s="1"/>
      <c r="IRC97" s="1"/>
      <c r="IRD97" s="1"/>
      <c r="IRE97" s="1"/>
      <c r="IRF97" s="1"/>
      <c r="IRG97" s="1"/>
      <c r="IRH97" s="1"/>
      <c r="IRI97" s="1"/>
      <c r="IRJ97" s="1"/>
      <c r="IRK97" s="1"/>
      <c r="IRL97" s="1"/>
      <c r="IRM97" s="1"/>
      <c r="IRN97" s="1"/>
      <c r="IRO97" s="1"/>
      <c r="IRP97" s="1"/>
      <c r="IRQ97" s="1"/>
      <c r="IRR97" s="1"/>
      <c r="IRS97" s="1"/>
      <c r="IRT97" s="1"/>
      <c r="IRU97" s="1"/>
      <c r="IRV97" s="1"/>
      <c r="IRW97" s="1"/>
      <c r="IRX97" s="1"/>
      <c r="IRY97" s="1"/>
      <c r="IRZ97" s="1"/>
      <c r="ISA97" s="1"/>
      <c r="ISB97" s="1"/>
      <c r="ISC97" s="1"/>
      <c r="ISD97" s="1"/>
      <c r="ISE97" s="1"/>
      <c r="ISF97" s="1"/>
      <c r="ISG97" s="1"/>
      <c r="ISH97" s="1"/>
      <c r="ISI97" s="1"/>
      <c r="ISJ97" s="1"/>
      <c r="ISK97" s="1"/>
      <c r="ISL97" s="1"/>
      <c r="ISM97" s="1"/>
      <c r="ISN97" s="1"/>
      <c r="ISO97" s="1"/>
      <c r="ISP97" s="1"/>
      <c r="ISQ97" s="1"/>
      <c r="ISR97" s="1"/>
      <c r="ISS97" s="1"/>
      <c r="IST97" s="1"/>
      <c r="ISU97" s="1"/>
      <c r="ISV97" s="1"/>
      <c r="ISW97" s="1"/>
      <c r="ISX97" s="1"/>
      <c r="ISY97" s="1"/>
      <c r="ISZ97" s="1"/>
      <c r="ITA97" s="1"/>
      <c r="ITB97" s="1"/>
      <c r="ITC97" s="1"/>
      <c r="ITD97" s="1"/>
      <c r="ITE97" s="1"/>
      <c r="ITF97" s="1"/>
      <c r="ITG97" s="1"/>
      <c r="ITH97" s="1"/>
      <c r="ITI97" s="1"/>
      <c r="ITJ97" s="1"/>
      <c r="ITK97" s="1"/>
      <c r="ITL97" s="1"/>
      <c r="ITM97" s="1"/>
      <c r="ITN97" s="1"/>
      <c r="ITO97" s="1"/>
      <c r="ITP97" s="1"/>
      <c r="ITQ97" s="1"/>
      <c r="ITR97" s="1"/>
      <c r="ITS97" s="1"/>
      <c r="ITT97" s="1"/>
      <c r="ITU97" s="1"/>
      <c r="ITV97" s="1"/>
      <c r="ITW97" s="1"/>
      <c r="ITX97" s="1"/>
      <c r="ITY97" s="1"/>
      <c r="ITZ97" s="1"/>
      <c r="IUA97" s="1"/>
      <c r="IUB97" s="1"/>
      <c r="IUC97" s="1"/>
      <c r="IUD97" s="1"/>
      <c r="IUE97" s="1"/>
      <c r="IUF97" s="1"/>
      <c r="IUG97" s="1"/>
      <c r="IUH97" s="1"/>
      <c r="IUI97" s="1"/>
      <c r="IUJ97" s="1"/>
      <c r="IUK97" s="1"/>
      <c r="IUL97" s="1"/>
      <c r="IUM97" s="1"/>
      <c r="IUN97" s="1"/>
      <c r="IUO97" s="1"/>
      <c r="IUP97" s="1"/>
      <c r="IUQ97" s="1"/>
      <c r="IUR97" s="1"/>
      <c r="IUS97" s="1"/>
      <c r="IUT97" s="1"/>
      <c r="IUU97" s="1"/>
      <c r="IUV97" s="1"/>
      <c r="IUW97" s="1"/>
      <c r="IUX97" s="1"/>
      <c r="IUY97" s="1"/>
      <c r="IUZ97" s="1"/>
      <c r="IVA97" s="1"/>
      <c r="IVB97" s="1"/>
      <c r="IVC97" s="1"/>
      <c r="IVD97" s="1"/>
      <c r="IVE97" s="1"/>
      <c r="IVF97" s="1"/>
      <c r="IVG97" s="1"/>
      <c r="IVH97" s="1"/>
      <c r="IVI97" s="1"/>
      <c r="IVJ97" s="1"/>
      <c r="IVK97" s="1"/>
      <c r="IVL97" s="1"/>
      <c r="IVM97" s="1"/>
      <c r="IVN97" s="1"/>
      <c r="IVO97" s="1"/>
      <c r="IVP97" s="1"/>
      <c r="IVQ97" s="1"/>
      <c r="IVR97" s="1"/>
      <c r="IVS97" s="1"/>
      <c r="IVT97" s="1"/>
      <c r="IVU97" s="1"/>
      <c r="IVV97" s="1"/>
      <c r="IVW97" s="1"/>
      <c r="IVX97" s="1"/>
      <c r="IVY97" s="1"/>
      <c r="IVZ97" s="1"/>
      <c r="IWA97" s="1"/>
      <c r="IWB97" s="1"/>
      <c r="IWC97" s="1"/>
      <c r="IWD97" s="1"/>
      <c r="IWE97" s="1"/>
      <c r="IWF97" s="1"/>
      <c r="IWG97" s="1"/>
      <c r="IWH97" s="1"/>
      <c r="IWI97" s="1"/>
      <c r="IWJ97" s="1"/>
      <c r="IWK97" s="1"/>
      <c r="IWL97" s="1"/>
      <c r="IWM97" s="1"/>
      <c r="IWN97" s="1"/>
      <c r="IWO97" s="1"/>
      <c r="IWP97" s="1"/>
      <c r="IWQ97" s="1"/>
      <c r="IWR97" s="1"/>
      <c r="IWS97" s="1"/>
      <c r="IWT97" s="1"/>
      <c r="IWU97" s="1"/>
      <c r="IWV97" s="1"/>
      <c r="IWW97" s="1"/>
      <c r="IWX97" s="1"/>
      <c r="IWY97" s="1"/>
      <c r="IWZ97" s="1"/>
      <c r="IXA97" s="1"/>
      <c r="IXB97" s="1"/>
      <c r="IXC97" s="1"/>
      <c r="IXD97" s="1"/>
      <c r="IXE97" s="1"/>
      <c r="IXF97" s="1"/>
      <c r="IXG97" s="1"/>
      <c r="IXH97" s="1"/>
      <c r="IXI97" s="1"/>
      <c r="IXJ97" s="1"/>
      <c r="IXK97" s="1"/>
      <c r="IXL97" s="1"/>
      <c r="IXM97" s="1"/>
      <c r="IXN97" s="1"/>
      <c r="IXO97" s="1"/>
      <c r="IXP97" s="1"/>
      <c r="IXQ97" s="1"/>
      <c r="IXR97" s="1"/>
      <c r="IXS97" s="1"/>
      <c r="IXT97" s="1"/>
      <c r="IXU97" s="1"/>
      <c r="IXV97" s="1"/>
      <c r="IXW97" s="1"/>
      <c r="IXX97" s="1"/>
      <c r="IXY97" s="1"/>
      <c r="IXZ97" s="1"/>
      <c r="IYA97" s="1"/>
      <c r="IYB97" s="1"/>
      <c r="IYC97" s="1"/>
      <c r="IYD97" s="1"/>
      <c r="IYE97" s="1"/>
      <c r="IYF97" s="1"/>
      <c r="IYG97" s="1"/>
      <c r="IYH97" s="1"/>
      <c r="IYI97" s="1"/>
      <c r="IYJ97" s="1"/>
      <c r="IYK97" s="1"/>
      <c r="IYL97" s="1"/>
      <c r="IYM97" s="1"/>
      <c r="IYN97" s="1"/>
      <c r="IYO97" s="1"/>
      <c r="IYP97" s="1"/>
      <c r="IYQ97" s="1"/>
      <c r="IYR97" s="1"/>
      <c r="IYS97" s="1"/>
      <c r="IYT97" s="1"/>
      <c r="IYU97" s="1"/>
      <c r="IYV97" s="1"/>
      <c r="IYW97" s="1"/>
      <c r="IYX97" s="1"/>
      <c r="IYY97" s="1"/>
      <c r="IYZ97" s="1"/>
      <c r="IZA97" s="1"/>
      <c r="IZB97" s="1"/>
      <c r="IZC97" s="1"/>
      <c r="IZD97" s="1"/>
      <c r="IZE97" s="1"/>
      <c r="IZF97" s="1"/>
      <c r="IZG97" s="1"/>
      <c r="IZH97" s="1"/>
      <c r="IZI97" s="1"/>
      <c r="IZJ97" s="1"/>
      <c r="IZK97" s="1"/>
      <c r="IZL97" s="1"/>
      <c r="IZM97" s="1"/>
      <c r="IZN97" s="1"/>
      <c r="IZO97" s="1"/>
      <c r="IZP97" s="1"/>
      <c r="IZQ97" s="1"/>
      <c r="IZR97" s="1"/>
      <c r="IZS97" s="1"/>
      <c r="IZT97" s="1"/>
      <c r="IZU97" s="1"/>
      <c r="IZV97" s="1"/>
      <c r="IZW97" s="1"/>
      <c r="IZX97" s="1"/>
      <c r="IZY97" s="1"/>
      <c r="IZZ97" s="1"/>
      <c r="JAA97" s="1"/>
      <c r="JAB97" s="1"/>
      <c r="JAC97" s="1"/>
      <c r="JAD97" s="1"/>
      <c r="JAE97" s="1"/>
      <c r="JAF97" s="1"/>
      <c r="JAG97" s="1"/>
      <c r="JAH97" s="1"/>
      <c r="JAI97" s="1"/>
      <c r="JAJ97" s="1"/>
      <c r="JAK97" s="1"/>
      <c r="JAL97" s="1"/>
      <c r="JAM97" s="1"/>
      <c r="JAN97" s="1"/>
      <c r="JAO97" s="1"/>
      <c r="JAP97" s="1"/>
      <c r="JAQ97" s="1"/>
      <c r="JAR97" s="1"/>
      <c r="JAS97" s="1"/>
      <c r="JAT97" s="1"/>
      <c r="JAU97" s="1"/>
      <c r="JAV97" s="1"/>
      <c r="JAW97" s="1"/>
      <c r="JAX97" s="1"/>
      <c r="JAY97" s="1"/>
      <c r="JAZ97" s="1"/>
      <c r="JBA97" s="1"/>
      <c r="JBB97" s="1"/>
      <c r="JBC97" s="1"/>
      <c r="JBD97" s="1"/>
      <c r="JBE97" s="1"/>
      <c r="JBF97" s="1"/>
      <c r="JBG97" s="1"/>
      <c r="JBH97" s="1"/>
      <c r="JBI97" s="1"/>
      <c r="JBJ97" s="1"/>
      <c r="JBK97" s="1"/>
      <c r="JBL97" s="1"/>
      <c r="JBM97" s="1"/>
      <c r="JBN97" s="1"/>
      <c r="JBO97" s="1"/>
      <c r="JBP97" s="1"/>
      <c r="JBQ97" s="1"/>
      <c r="JBR97" s="1"/>
      <c r="JBS97" s="1"/>
      <c r="JBT97" s="1"/>
      <c r="JBU97" s="1"/>
      <c r="JBV97" s="1"/>
      <c r="JBW97" s="1"/>
      <c r="JBX97" s="1"/>
      <c r="JBY97" s="1"/>
      <c r="JBZ97" s="1"/>
      <c r="JCA97" s="1"/>
      <c r="JCB97" s="1"/>
      <c r="JCC97" s="1"/>
      <c r="JCD97" s="1"/>
      <c r="JCE97" s="1"/>
      <c r="JCF97" s="1"/>
      <c r="JCG97" s="1"/>
      <c r="JCH97" s="1"/>
      <c r="JCI97" s="1"/>
      <c r="JCJ97" s="1"/>
      <c r="JCK97" s="1"/>
      <c r="JCL97" s="1"/>
      <c r="JCM97" s="1"/>
      <c r="JCN97" s="1"/>
      <c r="JCO97" s="1"/>
      <c r="JCP97" s="1"/>
      <c r="JCQ97" s="1"/>
      <c r="JCR97" s="1"/>
      <c r="JCS97" s="1"/>
      <c r="JCT97" s="1"/>
      <c r="JCU97" s="1"/>
      <c r="JCV97" s="1"/>
      <c r="JCW97" s="1"/>
      <c r="JCX97" s="1"/>
      <c r="JCY97" s="1"/>
      <c r="JCZ97" s="1"/>
      <c r="JDA97" s="1"/>
      <c r="JDB97" s="1"/>
      <c r="JDC97" s="1"/>
      <c r="JDD97" s="1"/>
      <c r="JDE97" s="1"/>
      <c r="JDF97" s="1"/>
      <c r="JDG97" s="1"/>
      <c r="JDH97" s="1"/>
      <c r="JDI97" s="1"/>
      <c r="JDJ97" s="1"/>
      <c r="JDK97" s="1"/>
      <c r="JDL97" s="1"/>
      <c r="JDM97" s="1"/>
      <c r="JDN97" s="1"/>
      <c r="JDO97" s="1"/>
      <c r="JDP97" s="1"/>
      <c r="JDQ97" s="1"/>
      <c r="JDR97" s="1"/>
      <c r="JDS97" s="1"/>
      <c r="JDT97" s="1"/>
      <c r="JDU97" s="1"/>
      <c r="JDV97" s="1"/>
      <c r="JDW97" s="1"/>
      <c r="JDX97" s="1"/>
      <c r="JDY97" s="1"/>
      <c r="JDZ97" s="1"/>
      <c r="JEA97" s="1"/>
      <c r="JEB97" s="1"/>
      <c r="JEC97" s="1"/>
      <c r="JED97" s="1"/>
      <c r="JEE97" s="1"/>
      <c r="JEF97" s="1"/>
      <c r="JEG97" s="1"/>
      <c r="JEH97" s="1"/>
      <c r="JEI97" s="1"/>
      <c r="JEJ97" s="1"/>
      <c r="JEK97" s="1"/>
      <c r="JEL97" s="1"/>
      <c r="JEM97" s="1"/>
      <c r="JEN97" s="1"/>
      <c r="JEO97" s="1"/>
      <c r="JEP97" s="1"/>
      <c r="JEQ97" s="1"/>
      <c r="JER97" s="1"/>
      <c r="JES97" s="1"/>
      <c r="JET97" s="1"/>
      <c r="JEU97" s="1"/>
      <c r="JEV97" s="1"/>
      <c r="JEW97" s="1"/>
      <c r="JEX97" s="1"/>
      <c r="JEY97" s="1"/>
      <c r="JEZ97" s="1"/>
      <c r="JFA97" s="1"/>
      <c r="JFB97" s="1"/>
      <c r="JFC97" s="1"/>
      <c r="JFD97" s="1"/>
      <c r="JFE97" s="1"/>
      <c r="JFF97" s="1"/>
      <c r="JFG97" s="1"/>
      <c r="JFH97" s="1"/>
      <c r="JFI97" s="1"/>
      <c r="JFJ97" s="1"/>
      <c r="JFK97" s="1"/>
      <c r="JFL97" s="1"/>
      <c r="JFM97" s="1"/>
      <c r="JFN97" s="1"/>
      <c r="JFO97" s="1"/>
      <c r="JFP97" s="1"/>
      <c r="JFQ97" s="1"/>
      <c r="JFR97" s="1"/>
      <c r="JFS97" s="1"/>
      <c r="JFT97" s="1"/>
      <c r="JFU97" s="1"/>
      <c r="JFV97" s="1"/>
      <c r="JFW97" s="1"/>
      <c r="JFX97" s="1"/>
      <c r="JFY97" s="1"/>
      <c r="JFZ97" s="1"/>
      <c r="JGA97" s="1"/>
      <c r="JGB97" s="1"/>
      <c r="JGC97" s="1"/>
      <c r="JGD97" s="1"/>
      <c r="JGE97" s="1"/>
      <c r="JGF97" s="1"/>
      <c r="JGG97" s="1"/>
      <c r="JGH97" s="1"/>
      <c r="JGI97" s="1"/>
      <c r="JGJ97" s="1"/>
      <c r="JGK97" s="1"/>
      <c r="JGL97" s="1"/>
      <c r="JGM97" s="1"/>
      <c r="JGN97" s="1"/>
      <c r="JGO97" s="1"/>
      <c r="JGP97" s="1"/>
      <c r="JGQ97" s="1"/>
      <c r="JGR97" s="1"/>
      <c r="JGS97" s="1"/>
      <c r="JGT97" s="1"/>
      <c r="JGU97" s="1"/>
      <c r="JGV97" s="1"/>
      <c r="JGW97" s="1"/>
      <c r="JGX97" s="1"/>
      <c r="JGY97" s="1"/>
      <c r="JGZ97" s="1"/>
      <c r="JHA97" s="1"/>
      <c r="JHB97" s="1"/>
      <c r="JHC97" s="1"/>
      <c r="JHD97" s="1"/>
      <c r="JHE97" s="1"/>
      <c r="JHF97" s="1"/>
      <c r="JHG97" s="1"/>
      <c r="JHH97" s="1"/>
      <c r="JHI97" s="1"/>
      <c r="JHJ97" s="1"/>
      <c r="JHK97" s="1"/>
      <c r="JHL97" s="1"/>
      <c r="JHM97" s="1"/>
      <c r="JHN97" s="1"/>
      <c r="JHO97" s="1"/>
      <c r="JHP97" s="1"/>
      <c r="JHQ97" s="1"/>
      <c r="JHR97" s="1"/>
      <c r="JHS97" s="1"/>
      <c r="JHT97" s="1"/>
      <c r="JHU97" s="1"/>
      <c r="JHV97" s="1"/>
      <c r="JHW97" s="1"/>
      <c r="JHX97" s="1"/>
      <c r="JHY97" s="1"/>
      <c r="JHZ97" s="1"/>
      <c r="JIA97" s="1"/>
      <c r="JIB97" s="1"/>
      <c r="JIC97" s="1"/>
      <c r="JID97" s="1"/>
      <c r="JIE97" s="1"/>
      <c r="JIF97" s="1"/>
      <c r="JIG97" s="1"/>
      <c r="JIH97" s="1"/>
      <c r="JII97" s="1"/>
      <c r="JIJ97" s="1"/>
      <c r="JIK97" s="1"/>
      <c r="JIL97" s="1"/>
      <c r="JIM97" s="1"/>
      <c r="JIN97" s="1"/>
      <c r="JIO97" s="1"/>
      <c r="JIP97" s="1"/>
      <c r="JIQ97" s="1"/>
      <c r="JIR97" s="1"/>
      <c r="JIS97" s="1"/>
      <c r="JIT97" s="1"/>
      <c r="JIU97" s="1"/>
      <c r="JIV97" s="1"/>
      <c r="JIW97" s="1"/>
      <c r="JIX97" s="1"/>
      <c r="JIY97" s="1"/>
      <c r="JIZ97" s="1"/>
      <c r="JJA97" s="1"/>
      <c r="JJB97" s="1"/>
      <c r="JJC97" s="1"/>
      <c r="JJD97" s="1"/>
      <c r="JJE97" s="1"/>
      <c r="JJF97" s="1"/>
      <c r="JJG97" s="1"/>
      <c r="JJH97" s="1"/>
      <c r="JJI97" s="1"/>
      <c r="JJJ97" s="1"/>
      <c r="JJK97" s="1"/>
      <c r="JJL97" s="1"/>
      <c r="JJM97" s="1"/>
      <c r="JJN97" s="1"/>
      <c r="JJO97" s="1"/>
      <c r="JJP97" s="1"/>
      <c r="JJQ97" s="1"/>
      <c r="JJR97" s="1"/>
      <c r="JJS97" s="1"/>
      <c r="JJT97" s="1"/>
      <c r="JJU97" s="1"/>
      <c r="JJV97" s="1"/>
      <c r="JJW97" s="1"/>
      <c r="JJX97" s="1"/>
      <c r="JJY97" s="1"/>
      <c r="JJZ97" s="1"/>
      <c r="JKA97" s="1"/>
      <c r="JKB97" s="1"/>
      <c r="JKC97" s="1"/>
      <c r="JKD97" s="1"/>
      <c r="JKE97" s="1"/>
      <c r="JKF97" s="1"/>
      <c r="JKG97" s="1"/>
      <c r="JKH97" s="1"/>
      <c r="JKI97" s="1"/>
      <c r="JKJ97" s="1"/>
      <c r="JKK97" s="1"/>
      <c r="JKL97" s="1"/>
      <c r="JKM97" s="1"/>
      <c r="JKN97" s="1"/>
      <c r="JKO97" s="1"/>
      <c r="JKP97" s="1"/>
      <c r="JKQ97" s="1"/>
      <c r="JKR97" s="1"/>
      <c r="JKS97" s="1"/>
      <c r="JKT97" s="1"/>
      <c r="JKU97" s="1"/>
      <c r="JKV97" s="1"/>
      <c r="JKW97" s="1"/>
      <c r="JKX97" s="1"/>
      <c r="JKY97" s="1"/>
      <c r="JKZ97" s="1"/>
      <c r="JLA97" s="1"/>
      <c r="JLB97" s="1"/>
      <c r="JLC97" s="1"/>
      <c r="JLD97" s="1"/>
      <c r="JLE97" s="1"/>
      <c r="JLF97" s="1"/>
      <c r="JLG97" s="1"/>
      <c r="JLH97" s="1"/>
      <c r="JLI97" s="1"/>
      <c r="JLJ97" s="1"/>
      <c r="JLK97" s="1"/>
      <c r="JLL97" s="1"/>
      <c r="JLM97" s="1"/>
      <c r="JLN97" s="1"/>
      <c r="JLO97" s="1"/>
      <c r="JLP97" s="1"/>
      <c r="JLQ97" s="1"/>
      <c r="JLR97" s="1"/>
      <c r="JLS97" s="1"/>
      <c r="JLT97" s="1"/>
      <c r="JLU97" s="1"/>
      <c r="JLV97" s="1"/>
      <c r="JLW97" s="1"/>
      <c r="JLX97" s="1"/>
      <c r="JLY97" s="1"/>
      <c r="JLZ97" s="1"/>
      <c r="JMA97" s="1"/>
      <c r="JMB97" s="1"/>
      <c r="JMC97" s="1"/>
      <c r="JMD97" s="1"/>
      <c r="JME97" s="1"/>
      <c r="JMF97" s="1"/>
      <c r="JMG97" s="1"/>
      <c r="JMH97" s="1"/>
      <c r="JMI97" s="1"/>
      <c r="JMJ97" s="1"/>
      <c r="JMK97" s="1"/>
      <c r="JML97" s="1"/>
      <c r="JMM97" s="1"/>
      <c r="JMN97" s="1"/>
      <c r="JMO97" s="1"/>
      <c r="JMP97" s="1"/>
      <c r="JMQ97" s="1"/>
      <c r="JMR97" s="1"/>
      <c r="JMS97" s="1"/>
      <c r="JMT97" s="1"/>
      <c r="JMU97" s="1"/>
      <c r="JMV97" s="1"/>
      <c r="JMW97" s="1"/>
      <c r="JMX97" s="1"/>
      <c r="JMY97" s="1"/>
      <c r="JMZ97" s="1"/>
      <c r="JNA97" s="1"/>
      <c r="JNB97" s="1"/>
      <c r="JNC97" s="1"/>
      <c r="JND97" s="1"/>
      <c r="JNE97" s="1"/>
      <c r="JNF97" s="1"/>
      <c r="JNG97" s="1"/>
      <c r="JNH97" s="1"/>
      <c r="JNI97" s="1"/>
      <c r="JNJ97" s="1"/>
      <c r="JNK97" s="1"/>
      <c r="JNL97" s="1"/>
      <c r="JNM97" s="1"/>
      <c r="JNN97" s="1"/>
      <c r="JNO97" s="1"/>
      <c r="JNP97" s="1"/>
      <c r="JNQ97" s="1"/>
      <c r="JNR97" s="1"/>
      <c r="JNS97" s="1"/>
      <c r="JNT97" s="1"/>
      <c r="JNU97" s="1"/>
      <c r="JNV97" s="1"/>
      <c r="JNW97" s="1"/>
      <c r="JNX97" s="1"/>
      <c r="JNY97" s="1"/>
      <c r="JNZ97" s="1"/>
      <c r="JOA97" s="1"/>
      <c r="JOB97" s="1"/>
      <c r="JOC97" s="1"/>
      <c r="JOD97" s="1"/>
      <c r="JOE97" s="1"/>
      <c r="JOF97" s="1"/>
      <c r="JOG97" s="1"/>
      <c r="JOH97" s="1"/>
      <c r="JOI97" s="1"/>
      <c r="JOJ97" s="1"/>
      <c r="JOK97" s="1"/>
      <c r="JOL97" s="1"/>
      <c r="JOM97" s="1"/>
      <c r="JON97" s="1"/>
      <c r="JOO97" s="1"/>
      <c r="JOP97" s="1"/>
      <c r="JOQ97" s="1"/>
      <c r="JOR97" s="1"/>
      <c r="JOS97" s="1"/>
      <c r="JOT97" s="1"/>
      <c r="JOU97" s="1"/>
      <c r="JOV97" s="1"/>
      <c r="JOW97" s="1"/>
      <c r="JOX97" s="1"/>
      <c r="JOY97" s="1"/>
      <c r="JOZ97" s="1"/>
      <c r="JPA97" s="1"/>
      <c r="JPB97" s="1"/>
      <c r="JPC97" s="1"/>
      <c r="JPD97" s="1"/>
      <c r="JPE97" s="1"/>
      <c r="JPF97" s="1"/>
      <c r="JPG97" s="1"/>
      <c r="JPH97" s="1"/>
      <c r="JPI97" s="1"/>
      <c r="JPJ97" s="1"/>
      <c r="JPK97" s="1"/>
      <c r="JPL97" s="1"/>
      <c r="JPM97" s="1"/>
      <c r="JPN97" s="1"/>
      <c r="JPO97" s="1"/>
      <c r="JPP97" s="1"/>
      <c r="JPQ97" s="1"/>
      <c r="JPR97" s="1"/>
      <c r="JPS97" s="1"/>
      <c r="JPT97" s="1"/>
      <c r="JPU97" s="1"/>
      <c r="JPV97" s="1"/>
      <c r="JPW97" s="1"/>
      <c r="JPX97" s="1"/>
      <c r="JPY97" s="1"/>
      <c r="JPZ97" s="1"/>
      <c r="JQA97" s="1"/>
      <c r="JQB97" s="1"/>
      <c r="JQC97" s="1"/>
      <c r="JQD97" s="1"/>
      <c r="JQE97" s="1"/>
      <c r="JQF97" s="1"/>
      <c r="JQG97" s="1"/>
      <c r="JQH97" s="1"/>
      <c r="JQI97" s="1"/>
      <c r="JQJ97" s="1"/>
      <c r="JQK97" s="1"/>
      <c r="JQL97" s="1"/>
      <c r="JQM97" s="1"/>
      <c r="JQN97" s="1"/>
      <c r="JQO97" s="1"/>
      <c r="JQP97" s="1"/>
      <c r="JQQ97" s="1"/>
      <c r="JQR97" s="1"/>
      <c r="JQS97" s="1"/>
      <c r="JQT97" s="1"/>
      <c r="JQU97" s="1"/>
      <c r="JQV97" s="1"/>
      <c r="JQW97" s="1"/>
      <c r="JQX97" s="1"/>
      <c r="JQY97" s="1"/>
      <c r="JQZ97" s="1"/>
      <c r="JRA97" s="1"/>
      <c r="JRB97" s="1"/>
      <c r="JRC97" s="1"/>
      <c r="JRD97" s="1"/>
      <c r="JRE97" s="1"/>
      <c r="JRF97" s="1"/>
      <c r="JRG97" s="1"/>
      <c r="JRH97" s="1"/>
      <c r="JRI97" s="1"/>
      <c r="JRJ97" s="1"/>
      <c r="JRK97" s="1"/>
      <c r="JRL97" s="1"/>
      <c r="JRM97" s="1"/>
      <c r="JRN97" s="1"/>
      <c r="JRO97" s="1"/>
      <c r="JRP97" s="1"/>
      <c r="JRQ97" s="1"/>
      <c r="JRR97" s="1"/>
      <c r="JRS97" s="1"/>
      <c r="JRT97" s="1"/>
      <c r="JRU97" s="1"/>
      <c r="JRV97" s="1"/>
      <c r="JRW97" s="1"/>
      <c r="JRX97" s="1"/>
      <c r="JRY97" s="1"/>
      <c r="JRZ97" s="1"/>
      <c r="JSA97" s="1"/>
      <c r="JSB97" s="1"/>
      <c r="JSC97" s="1"/>
      <c r="JSD97" s="1"/>
      <c r="JSE97" s="1"/>
      <c r="JSF97" s="1"/>
      <c r="JSG97" s="1"/>
      <c r="JSH97" s="1"/>
      <c r="JSI97" s="1"/>
      <c r="JSJ97" s="1"/>
      <c r="JSK97" s="1"/>
      <c r="JSL97" s="1"/>
      <c r="JSM97" s="1"/>
      <c r="JSN97" s="1"/>
      <c r="JSO97" s="1"/>
      <c r="JSP97" s="1"/>
      <c r="JSQ97" s="1"/>
      <c r="JSR97" s="1"/>
      <c r="JSS97" s="1"/>
      <c r="JST97" s="1"/>
      <c r="JSU97" s="1"/>
      <c r="JSV97" s="1"/>
      <c r="JSW97" s="1"/>
      <c r="JSX97" s="1"/>
      <c r="JSY97" s="1"/>
      <c r="JSZ97" s="1"/>
      <c r="JTA97" s="1"/>
      <c r="JTB97" s="1"/>
      <c r="JTC97" s="1"/>
      <c r="JTD97" s="1"/>
      <c r="JTE97" s="1"/>
      <c r="JTF97" s="1"/>
      <c r="JTG97" s="1"/>
      <c r="JTH97" s="1"/>
      <c r="JTI97" s="1"/>
      <c r="JTJ97" s="1"/>
      <c r="JTK97" s="1"/>
      <c r="JTL97" s="1"/>
      <c r="JTM97" s="1"/>
      <c r="JTN97" s="1"/>
      <c r="JTO97" s="1"/>
      <c r="JTP97" s="1"/>
      <c r="JTQ97" s="1"/>
      <c r="JTR97" s="1"/>
      <c r="JTS97" s="1"/>
      <c r="JTT97" s="1"/>
      <c r="JTU97" s="1"/>
      <c r="JTV97" s="1"/>
      <c r="JTW97" s="1"/>
      <c r="JTX97" s="1"/>
      <c r="JTY97" s="1"/>
      <c r="JTZ97" s="1"/>
      <c r="JUA97" s="1"/>
      <c r="JUB97" s="1"/>
      <c r="JUC97" s="1"/>
      <c r="JUD97" s="1"/>
      <c r="JUE97" s="1"/>
      <c r="JUF97" s="1"/>
      <c r="JUG97" s="1"/>
      <c r="JUH97" s="1"/>
      <c r="JUI97" s="1"/>
      <c r="JUJ97" s="1"/>
      <c r="JUK97" s="1"/>
      <c r="JUL97" s="1"/>
      <c r="JUM97" s="1"/>
      <c r="JUN97" s="1"/>
      <c r="JUO97" s="1"/>
      <c r="JUP97" s="1"/>
      <c r="JUQ97" s="1"/>
      <c r="JUR97" s="1"/>
      <c r="JUS97" s="1"/>
      <c r="JUT97" s="1"/>
      <c r="JUU97" s="1"/>
      <c r="JUV97" s="1"/>
      <c r="JUW97" s="1"/>
      <c r="JUX97" s="1"/>
      <c r="JUY97" s="1"/>
      <c r="JUZ97" s="1"/>
      <c r="JVA97" s="1"/>
      <c r="JVB97" s="1"/>
      <c r="JVC97" s="1"/>
      <c r="JVD97" s="1"/>
      <c r="JVE97" s="1"/>
      <c r="JVF97" s="1"/>
      <c r="JVG97" s="1"/>
      <c r="JVH97" s="1"/>
      <c r="JVI97" s="1"/>
      <c r="JVJ97" s="1"/>
      <c r="JVK97" s="1"/>
      <c r="JVL97" s="1"/>
      <c r="JVM97" s="1"/>
      <c r="JVN97" s="1"/>
      <c r="JVO97" s="1"/>
      <c r="JVP97" s="1"/>
      <c r="JVQ97" s="1"/>
      <c r="JVR97" s="1"/>
      <c r="JVS97" s="1"/>
      <c r="JVT97" s="1"/>
      <c r="JVU97" s="1"/>
      <c r="JVV97" s="1"/>
      <c r="JVW97" s="1"/>
      <c r="JVX97" s="1"/>
      <c r="JVY97" s="1"/>
      <c r="JVZ97" s="1"/>
      <c r="JWA97" s="1"/>
      <c r="JWB97" s="1"/>
      <c r="JWC97" s="1"/>
      <c r="JWD97" s="1"/>
      <c r="JWE97" s="1"/>
      <c r="JWF97" s="1"/>
      <c r="JWG97" s="1"/>
      <c r="JWH97" s="1"/>
      <c r="JWI97" s="1"/>
      <c r="JWJ97" s="1"/>
      <c r="JWK97" s="1"/>
      <c r="JWL97" s="1"/>
      <c r="JWM97" s="1"/>
      <c r="JWN97" s="1"/>
      <c r="JWO97" s="1"/>
      <c r="JWP97" s="1"/>
      <c r="JWQ97" s="1"/>
      <c r="JWR97" s="1"/>
      <c r="JWS97" s="1"/>
      <c r="JWT97" s="1"/>
      <c r="JWU97" s="1"/>
      <c r="JWV97" s="1"/>
      <c r="JWW97" s="1"/>
      <c r="JWX97" s="1"/>
      <c r="JWY97" s="1"/>
      <c r="JWZ97" s="1"/>
      <c r="JXA97" s="1"/>
      <c r="JXB97" s="1"/>
      <c r="JXC97" s="1"/>
      <c r="JXD97" s="1"/>
      <c r="JXE97" s="1"/>
      <c r="JXF97" s="1"/>
      <c r="JXG97" s="1"/>
      <c r="JXH97" s="1"/>
      <c r="JXI97" s="1"/>
      <c r="JXJ97" s="1"/>
      <c r="JXK97" s="1"/>
      <c r="JXL97" s="1"/>
      <c r="JXM97" s="1"/>
      <c r="JXN97" s="1"/>
      <c r="JXO97" s="1"/>
      <c r="JXP97" s="1"/>
      <c r="JXQ97" s="1"/>
      <c r="JXR97" s="1"/>
      <c r="JXS97" s="1"/>
      <c r="JXT97" s="1"/>
      <c r="JXU97" s="1"/>
      <c r="JXV97" s="1"/>
      <c r="JXW97" s="1"/>
      <c r="JXX97" s="1"/>
      <c r="JXY97" s="1"/>
      <c r="JXZ97" s="1"/>
      <c r="JYA97" s="1"/>
      <c r="JYB97" s="1"/>
      <c r="JYC97" s="1"/>
      <c r="JYD97" s="1"/>
      <c r="JYE97" s="1"/>
      <c r="JYF97" s="1"/>
      <c r="JYG97" s="1"/>
      <c r="JYH97" s="1"/>
      <c r="JYI97" s="1"/>
      <c r="JYJ97" s="1"/>
      <c r="JYK97" s="1"/>
      <c r="JYL97" s="1"/>
      <c r="JYM97" s="1"/>
      <c r="JYN97" s="1"/>
      <c r="JYO97" s="1"/>
      <c r="JYP97" s="1"/>
      <c r="JYQ97" s="1"/>
      <c r="JYR97" s="1"/>
      <c r="JYS97" s="1"/>
      <c r="JYT97" s="1"/>
      <c r="JYU97" s="1"/>
      <c r="JYV97" s="1"/>
      <c r="JYW97" s="1"/>
      <c r="JYX97" s="1"/>
      <c r="JYY97" s="1"/>
      <c r="JYZ97" s="1"/>
      <c r="JZA97" s="1"/>
      <c r="JZB97" s="1"/>
      <c r="JZC97" s="1"/>
      <c r="JZD97" s="1"/>
      <c r="JZE97" s="1"/>
      <c r="JZF97" s="1"/>
      <c r="JZG97" s="1"/>
      <c r="JZH97" s="1"/>
      <c r="JZI97" s="1"/>
      <c r="JZJ97" s="1"/>
      <c r="JZK97" s="1"/>
      <c r="JZL97" s="1"/>
      <c r="JZM97" s="1"/>
      <c r="JZN97" s="1"/>
      <c r="JZO97" s="1"/>
      <c r="JZP97" s="1"/>
      <c r="JZQ97" s="1"/>
      <c r="JZR97" s="1"/>
      <c r="JZS97" s="1"/>
      <c r="JZT97" s="1"/>
      <c r="JZU97" s="1"/>
      <c r="JZV97" s="1"/>
      <c r="JZW97" s="1"/>
      <c r="JZX97" s="1"/>
      <c r="JZY97" s="1"/>
      <c r="JZZ97" s="1"/>
      <c r="KAA97" s="1"/>
      <c r="KAB97" s="1"/>
      <c r="KAC97" s="1"/>
      <c r="KAD97" s="1"/>
      <c r="KAE97" s="1"/>
      <c r="KAF97" s="1"/>
      <c r="KAG97" s="1"/>
      <c r="KAH97" s="1"/>
      <c r="KAI97" s="1"/>
      <c r="KAJ97" s="1"/>
      <c r="KAK97" s="1"/>
      <c r="KAL97" s="1"/>
      <c r="KAM97" s="1"/>
      <c r="KAN97" s="1"/>
      <c r="KAO97" s="1"/>
      <c r="KAP97" s="1"/>
      <c r="KAQ97" s="1"/>
      <c r="KAR97" s="1"/>
      <c r="KAS97" s="1"/>
      <c r="KAT97" s="1"/>
      <c r="KAU97" s="1"/>
      <c r="KAV97" s="1"/>
      <c r="KAW97" s="1"/>
      <c r="KAX97" s="1"/>
      <c r="KAY97" s="1"/>
      <c r="KAZ97" s="1"/>
      <c r="KBA97" s="1"/>
      <c r="KBB97" s="1"/>
      <c r="KBC97" s="1"/>
      <c r="KBD97" s="1"/>
      <c r="KBE97" s="1"/>
      <c r="KBF97" s="1"/>
      <c r="KBG97" s="1"/>
      <c r="KBH97" s="1"/>
      <c r="KBI97" s="1"/>
      <c r="KBJ97" s="1"/>
      <c r="KBK97" s="1"/>
      <c r="KBL97" s="1"/>
      <c r="KBM97" s="1"/>
      <c r="KBN97" s="1"/>
      <c r="KBO97" s="1"/>
      <c r="KBP97" s="1"/>
      <c r="KBQ97" s="1"/>
      <c r="KBR97" s="1"/>
      <c r="KBS97" s="1"/>
      <c r="KBT97" s="1"/>
      <c r="KBU97" s="1"/>
      <c r="KBV97" s="1"/>
      <c r="KBW97" s="1"/>
      <c r="KBX97" s="1"/>
      <c r="KBY97" s="1"/>
      <c r="KBZ97" s="1"/>
      <c r="KCA97" s="1"/>
      <c r="KCB97" s="1"/>
      <c r="KCC97" s="1"/>
      <c r="KCD97" s="1"/>
      <c r="KCE97" s="1"/>
      <c r="KCF97" s="1"/>
      <c r="KCG97" s="1"/>
      <c r="KCH97" s="1"/>
      <c r="KCI97" s="1"/>
      <c r="KCJ97" s="1"/>
      <c r="KCK97" s="1"/>
      <c r="KCL97" s="1"/>
      <c r="KCM97" s="1"/>
      <c r="KCN97" s="1"/>
      <c r="KCO97" s="1"/>
      <c r="KCP97" s="1"/>
      <c r="KCQ97" s="1"/>
      <c r="KCR97" s="1"/>
      <c r="KCS97" s="1"/>
      <c r="KCT97" s="1"/>
      <c r="KCU97" s="1"/>
      <c r="KCV97" s="1"/>
      <c r="KCW97" s="1"/>
      <c r="KCX97" s="1"/>
      <c r="KCY97" s="1"/>
      <c r="KCZ97" s="1"/>
      <c r="KDA97" s="1"/>
      <c r="KDB97" s="1"/>
      <c r="KDC97" s="1"/>
      <c r="KDD97" s="1"/>
      <c r="KDE97" s="1"/>
      <c r="KDF97" s="1"/>
      <c r="KDG97" s="1"/>
      <c r="KDH97" s="1"/>
      <c r="KDI97" s="1"/>
      <c r="KDJ97" s="1"/>
      <c r="KDK97" s="1"/>
      <c r="KDL97" s="1"/>
      <c r="KDM97" s="1"/>
      <c r="KDN97" s="1"/>
      <c r="KDO97" s="1"/>
      <c r="KDP97" s="1"/>
      <c r="KDQ97" s="1"/>
      <c r="KDR97" s="1"/>
      <c r="KDS97" s="1"/>
      <c r="KDT97" s="1"/>
      <c r="KDU97" s="1"/>
      <c r="KDV97" s="1"/>
      <c r="KDW97" s="1"/>
      <c r="KDX97" s="1"/>
      <c r="KDY97" s="1"/>
      <c r="KDZ97" s="1"/>
      <c r="KEA97" s="1"/>
      <c r="KEB97" s="1"/>
      <c r="KEC97" s="1"/>
      <c r="KED97" s="1"/>
      <c r="KEE97" s="1"/>
      <c r="KEF97" s="1"/>
      <c r="KEG97" s="1"/>
      <c r="KEH97" s="1"/>
      <c r="KEI97" s="1"/>
      <c r="KEJ97" s="1"/>
      <c r="KEK97" s="1"/>
      <c r="KEL97" s="1"/>
      <c r="KEM97" s="1"/>
      <c r="KEN97" s="1"/>
      <c r="KEO97" s="1"/>
      <c r="KEP97" s="1"/>
      <c r="KEQ97" s="1"/>
      <c r="KER97" s="1"/>
      <c r="KES97" s="1"/>
      <c r="KET97" s="1"/>
      <c r="KEU97" s="1"/>
      <c r="KEV97" s="1"/>
      <c r="KEW97" s="1"/>
      <c r="KEX97" s="1"/>
      <c r="KEY97" s="1"/>
      <c r="KEZ97" s="1"/>
      <c r="KFA97" s="1"/>
      <c r="KFB97" s="1"/>
      <c r="KFC97" s="1"/>
      <c r="KFD97" s="1"/>
      <c r="KFE97" s="1"/>
      <c r="KFF97" s="1"/>
      <c r="KFG97" s="1"/>
      <c r="KFH97" s="1"/>
      <c r="KFI97" s="1"/>
      <c r="KFJ97" s="1"/>
      <c r="KFK97" s="1"/>
      <c r="KFL97" s="1"/>
      <c r="KFM97" s="1"/>
      <c r="KFN97" s="1"/>
      <c r="KFO97" s="1"/>
      <c r="KFP97" s="1"/>
      <c r="KFQ97" s="1"/>
      <c r="KFR97" s="1"/>
      <c r="KFS97" s="1"/>
      <c r="KFT97" s="1"/>
      <c r="KFU97" s="1"/>
      <c r="KFV97" s="1"/>
      <c r="KFW97" s="1"/>
      <c r="KFX97" s="1"/>
      <c r="KFY97" s="1"/>
      <c r="KFZ97" s="1"/>
      <c r="KGA97" s="1"/>
      <c r="KGB97" s="1"/>
      <c r="KGC97" s="1"/>
      <c r="KGD97" s="1"/>
      <c r="KGE97" s="1"/>
      <c r="KGF97" s="1"/>
      <c r="KGG97" s="1"/>
      <c r="KGH97" s="1"/>
      <c r="KGI97" s="1"/>
      <c r="KGJ97" s="1"/>
      <c r="KGK97" s="1"/>
      <c r="KGL97" s="1"/>
      <c r="KGM97" s="1"/>
      <c r="KGN97" s="1"/>
      <c r="KGO97" s="1"/>
      <c r="KGP97" s="1"/>
      <c r="KGQ97" s="1"/>
      <c r="KGR97" s="1"/>
      <c r="KGS97" s="1"/>
      <c r="KGT97" s="1"/>
      <c r="KGU97" s="1"/>
      <c r="KGV97" s="1"/>
      <c r="KGW97" s="1"/>
      <c r="KGX97" s="1"/>
      <c r="KGY97" s="1"/>
      <c r="KGZ97" s="1"/>
      <c r="KHA97" s="1"/>
      <c r="KHB97" s="1"/>
      <c r="KHC97" s="1"/>
      <c r="KHD97" s="1"/>
      <c r="KHE97" s="1"/>
      <c r="KHF97" s="1"/>
      <c r="KHG97" s="1"/>
      <c r="KHH97" s="1"/>
      <c r="KHI97" s="1"/>
      <c r="KHJ97" s="1"/>
      <c r="KHK97" s="1"/>
      <c r="KHL97" s="1"/>
      <c r="KHM97" s="1"/>
      <c r="KHN97" s="1"/>
      <c r="KHO97" s="1"/>
      <c r="KHP97" s="1"/>
      <c r="KHQ97" s="1"/>
      <c r="KHR97" s="1"/>
      <c r="KHS97" s="1"/>
      <c r="KHT97" s="1"/>
      <c r="KHU97" s="1"/>
      <c r="KHV97" s="1"/>
      <c r="KHW97" s="1"/>
      <c r="KHX97" s="1"/>
      <c r="KHY97" s="1"/>
      <c r="KHZ97" s="1"/>
      <c r="KIA97" s="1"/>
      <c r="KIB97" s="1"/>
      <c r="KIC97" s="1"/>
      <c r="KID97" s="1"/>
      <c r="KIE97" s="1"/>
      <c r="KIF97" s="1"/>
      <c r="KIG97" s="1"/>
      <c r="KIH97" s="1"/>
      <c r="KII97" s="1"/>
      <c r="KIJ97" s="1"/>
      <c r="KIK97" s="1"/>
      <c r="KIL97" s="1"/>
      <c r="KIM97" s="1"/>
      <c r="KIN97" s="1"/>
      <c r="KIO97" s="1"/>
      <c r="KIP97" s="1"/>
      <c r="KIQ97" s="1"/>
      <c r="KIR97" s="1"/>
      <c r="KIS97" s="1"/>
      <c r="KIT97" s="1"/>
      <c r="KIU97" s="1"/>
      <c r="KIV97" s="1"/>
      <c r="KIW97" s="1"/>
      <c r="KIX97" s="1"/>
      <c r="KIY97" s="1"/>
      <c r="KIZ97" s="1"/>
      <c r="KJA97" s="1"/>
      <c r="KJB97" s="1"/>
      <c r="KJC97" s="1"/>
      <c r="KJD97" s="1"/>
      <c r="KJE97" s="1"/>
      <c r="KJF97" s="1"/>
      <c r="KJG97" s="1"/>
      <c r="KJH97" s="1"/>
      <c r="KJI97" s="1"/>
      <c r="KJJ97" s="1"/>
      <c r="KJK97" s="1"/>
      <c r="KJL97" s="1"/>
      <c r="KJM97" s="1"/>
      <c r="KJN97" s="1"/>
      <c r="KJO97" s="1"/>
      <c r="KJP97" s="1"/>
      <c r="KJQ97" s="1"/>
      <c r="KJR97" s="1"/>
      <c r="KJS97" s="1"/>
      <c r="KJT97" s="1"/>
      <c r="KJU97" s="1"/>
      <c r="KJV97" s="1"/>
      <c r="KJW97" s="1"/>
      <c r="KJX97" s="1"/>
      <c r="KJY97" s="1"/>
      <c r="KJZ97" s="1"/>
      <c r="KKA97" s="1"/>
      <c r="KKB97" s="1"/>
      <c r="KKC97" s="1"/>
      <c r="KKD97" s="1"/>
      <c r="KKE97" s="1"/>
      <c r="KKF97" s="1"/>
      <c r="KKG97" s="1"/>
      <c r="KKH97" s="1"/>
      <c r="KKI97" s="1"/>
      <c r="KKJ97" s="1"/>
      <c r="KKK97" s="1"/>
      <c r="KKL97" s="1"/>
      <c r="KKM97" s="1"/>
      <c r="KKN97" s="1"/>
      <c r="KKO97" s="1"/>
      <c r="KKP97" s="1"/>
      <c r="KKQ97" s="1"/>
      <c r="KKR97" s="1"/>
      <c r="KKS97" s="1"/>
      <c r="KKT97" s="1"/>
      <c r="KKU97" s="1"/>
      <c r="KKV97" s="1"/>
      <c r="KKW97" s="1"/>
      <c r="KKX97" s="1"/>
      <c r="KKY97" s="1"/>
      <c r="KKZ97" s="1"/>
      <c r="KLA97" s="1"/>
      <c r="KLB97" s="1"/>
      <c r="KLC97" s="1"/>
      <c r="KLD97" s="1"/>
      <c r="KLE97" s="1"/>
      <c r="KLF97" s="1"/>
      <c r="KLG97" s="1"/>
      <c r="KLH97" s="1"/>
      <c r="KLI97" s="1"/>
      <c r="KLJ97" s="1"/>
      <c r="KLK97" s="1"/>
      <c r="KLL97" s="1"/>
      <c r="KLM97" s="1"/>
      <c r="KLN97" s="1"/>
      <c r="KLO97" s="1"/>
      <c r="KLP97" s="1"/>
      <c r="KLQ97" s="1"/>
      <c r="KLR97" s="1"/>
      <c r="KLS97" s="1"/>
      <c r="KLT97" s="1"/>
      <c r="KLU97" s="1"/>
      <c r="KLV97" s="1"/>
      <c r="KLW97" s="1"/>
      <c r="KLX97" s="1"/>
      <c r="KLY97" s="1"/>
      <c r="KLZ97" s="1"/>
      <c r="KMA97" s="1"/>
      <c r="KMB97" s="1"/>
      <c r="KMC97" s="1"/>
      <c r="KMD97" s="1"/>
      <c r="KME97" s="1"/>
      <c r="KMF97" s="1"/>
      <c r="KMG97" s="1"/>
      <c r="KMH97" s="1"/>
      <c r="KMI97" s="1"/>
      <c r="KMJ97" s="1"/>
      <c r="KMK97" s="1"/>
      <c r="KML97" s="1"/>
      <c r="KMM97" s="1"/>
      <c r="KMN97" s="1"/>
      <c r="KMO97" s="1"/>
      <c r="KMP97" s="1"/>
      <c r="KMQ97" s="1"/>
      <c r="KMR97" s="1"/>
      <c r="KMS97" s="1"/>
      <c r="KMT97" s="1"/>
      <c r="KMU97" s="1"/>
      <c r="KMV97" s="1"/>
      <c r="KMW97" s="1"/>
      <c r="KMX97" s="1"/>
      <c r="KMY97" s="1"/>
      <c r="KMZ97" s="1"/>
      <c r="KNA97" s="1"/>
      <c r="KNB97" s="1"/>
      <c r="KNC97" s="1"/>
      <c r="KND97" s="1"/>
      <c r="KNE97" s="1"/>
      <c r="KNF97" s="1"/>
      <c r="KNG97" s="1"/>
      <c r="KNH97" s="1"/>
      <c r="KNI97" s="1"/>
      <c r="KNJ97" s="1"/>
      <c r="KNK97" s="1"/>
      <c r="KNL97" s="1"/>
      <c r="KNM97" s="1"/>
      <c r="KNN97" s="1"/>
      <c r="KNO97" s="1"/>
      <c r="KNP97" s="1"/>
      <c r="KNQ97" s="1"/>
      <c r="KNR97" s="1"/>
      <c r="KNS97" s="1"/>
      <c r="KNT97" s="1"/>
      <c r="KNU97" s="1"/>
      <c r="KNV97" s="1"/>
      <c r="KNW97" s="1"/>
      <c r="KNX97" s="1"/>
      <c r="KNY97" s="1"/>
      <c r="KNZ97" s="1"/>
      <c r="KOA97" s="1"/>
      <c r="KOB97" s="1"/>
      <c r="KOC97" s="1"/>
      <c r="KOD97" s="1"/>
      <c r="KOE97" s="1"/>
      <c r="KOF97" s="1"/>
      <c r="KOG97" s="1"/>
      <c r="KOH97" s="1"/>
      <c r="KOI97" s="1"/>
      <c r="KOJ97" s="1"/>
      <c r="KOK97" s="1"/>
      <c r="KOL97" s="1"/>
      <c r="KOM97" s="1"/>
      <c r="KON97" s="1"/>
      <c r="KOO97" s="1"/>
      <c r="KOP97" s="1"/>
      <c r="KOQ97" s="1"/>
      <c r="KOR97" s="1"/>
      <c r="KOS97" s="1"/>
      <c r="KOT97" s="1"/>
      <c r="KOU97" s="1"/>
      <c r="KOV97" s="1"/>
      <c r="KOW97" s="1"/>
      <c r="KOX97" s="1"/>
      <c r="KOY97" s="1"/>
      <c r="KOZ97" s="1"/>
      <c r="KPA97" s="1"/>
      <c r="KPB97" s="1"/>
      <c r="KPC97" s="1"/>
      <c r="KPD97" s="1"/>
      <c r="KPE97" s="1"/>
      <c r="KPF97" s="1"/>
      <c r="KPG97" s="1"/>
      <c r="KPH97" s="1"/>
      <c r="KPI97" s="1"/>
      <c r="KPJ97" s="1"/>
      <c r="KPK97" s="1"/>
      <c r="KPL97" s="1"/>
      <c r="KPM97" s="1"/>
      <c r="KPN97" s="1"/>
      <c r="KPO97" s="1"/>
      <c r="KPP97" s="1"/>
      <c r="KPQ97" s="1"/>
      <c r="KPR97" s="1"/>
      <c r="KPS97" s="1"/>
      <c r="KPT97" s="1"/>
      <c r="KPU97" s="1"/>
      <c r="KPV97" s="1"/>
      <c r="KPW97" s="1"/>
      <c r="KPX97" s="1"/>
      <c r="KPY97" s="1"/>
      <c r="KPZ97" s="1"/>
      <c r="KQA97" s="1"/>
      <c r="KQB97" s="1"/>
      <c r="KQC97" s="1"/>
      <c r="KQD97" s="1"/>
      <c r="KQE97" s="1"/>
      <c r="KQF97" s="1"/>
      <c r="KQG97" s="1"/>
      <c r="KQH97" s="1"/>
      <c r="KQI97" s="1"/>
      <c r="KQJ97" s="1"/>
      <c r="KQK97" s="1"/>
      <c r="KQL97" s="1"/>
      <c r="KQM97" s="1"/>
      <c r="KQN97" s="1"/>
      <c r="KQO97" s="1"/>
      <c r="KQP97" s="1"/>
      <c r="KQQ97" s="1"/>
      <c r="KQR97" s="1"/>
      <c r="KQS97" s="1"/>
      <c r="KQT97" s="1"/>
      <c r="KQU97" s="1"/>
      <c r="KQV97" s="1"/>
      <c r="KQW97" s="1"/>
      <c r="KQX97" s="1"/>
      <c r="KQY97" s="1"/>
      <c r="KQZ97" s="1"/>
      <c r="KRA97" s="1"/>
      <c r="KRB97" s="1"/>
      <c r="KRC97" s="1"/>
      <c r="KRD97" s="1"/>
      <c r="KRE97" s="1"/>
      <c r="KRF97" s="1"/>
      <c r="KRG97" s="1"/>
      <c r="KRH97" s="1"/>
      <c r="KRI97" s="1"/>
      <c r="KRJ97" s="1"/>
      <c r="KRK97" s="1"/>
      <c r="KRL97" s="1"/>
      <c r="KRM97" s="1"/>
      <c r="KRN97" s="1"/>
      <c r="KRO97" s="1"/>
      <c r="KRP97" s="1"/>
      <c r="KRQ97" s="1"/>
      <c r="KRR97" s="1"/>
      <c r="KRS97" s="1"/>
      <c r="KRT97" s="1"/>
      <c r="KRU97" s="1"/>
      <c r="KRV97" s="1"/>
      <c r="KRW97" s="1"/>
      <c r="KRX97" s="1"/>
      <c r="KRY97" s="1"/>
      <c r="KRZ97" s="1"/>
      <c r="KSA97" s="1"/>
      <c r="KSB97" s="1"/>
      <c r="KSC97" s="1"/>
      <c r="KSD97" s="1"/>
      <c r="KSE97" s="1"/>
      <c r="KSF97" s="1"/>
      <c r="KSG97" s="1"/>
      <c r="KSH97" s="1"/>
      <c r="KSI97" s="1"/>
      <c r="KSJ97" s="1"/>
      <c r="KSK97" s="1"/>
      <c r="KSL97" s="1"/>
      <c r="KSM97" s="1"/>
      <c r="KSN97" s="1"/>
      <c r="KSO97" s="1"/>
      <c r="KSP97" s="1"/>
      <c r="KSQ97" s="1"/>
      <c r="KSR97" s="1"/>
      <c r="KSS97" s="1"/>
      <c r="KST97" s="1"/>
      <c r="KSU97" s="1"/>
      <c r="KSV97" s="1"/>
      <c r="KSW97" s="1"/>
      <c r="KSX97" s="1"/>
      <c r="KSY97" s="1"/>
      <c r="KSZ97" s="1"/>
      <c r="KTA97" s="1"/>
      <c r="KTB97" s="1"/>
      <c r="KTC97" s="1"/>
      <c r="KTD97" s="1"/>
      <c r="KTE97" s="1"/>
      <c r="KTF97" s="1"/>
      <c r="KTG97" s="1"/>
      <c r="KTH97" s="1"/>
      <c r="KTI97" s="1"/>
      <c r="KTJ97" s="1"/>
      <c r="KTK97" s="1"/>
      <c r="KTL97" s="1"/>
      <c r="KTM97" s="1"/>
      <c r="KTN97" s="1"/>
      <c r="KTO97" s="1"/>
      <c r="KTP97" s="1"/>
      <c r="KTQ97" s="1"/>
      <c r="KTR97" s="1"/>
      <c r="KTS97" s="1"/>
      <c r="KTT97" s="1"/>
      <c r="KTU97" s="1"/>
      <c r="KTV97" s="1"/>
      <c r="KTW97" s="1"/>
      <c r="KTX97" s="1"/>
      <c r="KTY97" s="1"/>
      <c r="KTZ97" s="1"/>
      <c r="KUA97" s="1"/>
      <c r="KUB97" s="1"/>
      <c r="KUC97" s="1"/>
      <c r="KUD97" s="1"/>
      <c r="KUE97" s="1"/>
      <c r="KUF97" s="1"/>
      <c r="KUG97" s="1"/>
      <c r="KUH97" s="1"/>
      <c r="KUI97" s="1"/>
      <c r="KUJ97" s="1"/>
      <c r="KUK97" s="1"/>
      <c r="KUL97" s="1"/>
      <c r="KUM97" s="1"/>
      <c r="KUN97" s="1"/>
      <c r="KUO97" s="1"/>
      <c r="KUP97" s="1"/>
      <c r="KUQ97" s="1"/>
      <c r="KUR97" s="1"/>
      <c r="KUS97" s="1"/>
      <c r="KUT97" s="1"/>
      <c r="KUU97" s="1"/>
      <c r="KUV97" s="1"/>
      <c r="KUW97" s="1"/>
      <c r="KUX97" s="1"/>
      <c r="KUY97" s="1"/>
      <c r="KUZ97" s="1"/>
      <c r="KVA97" s="1"/>
      <c r="KVB97" s="1"/>
      <c r="KVC97" s="1"/>
      <c r="KVD97" s="1"/>
      <c r="KVE97" s="1"/>
      <c r="KVF97" s="1"/>
      <c r="KVG97" s="1"/>
      <c r="KVH97" s="1"/>
      <c r="KVI97" s="1"/>
      <c r="KVJ97" s="1"/>
      <c r="KVK97" s="1"/>
      <c r="KVL97" s="1"/>
      <c r="KVM97" s="1"/>
      <c r="KVN97" s="1"/>
      <c r="KVO97" s="1"/>
      <c r="KVP97" s="1"/>
      <c r="KVQ97" s="1"/>
      <c r="KVR97" s="1"/>
      <c r="KVS97" s="1"/>
      <c r="KVT97" s="1"/>
      <c r="KVU97" s="1"/>
      <c r="KVV97" s="1"/>
      <c r="KVW97" s="1"/>
      <c r="KVX97" s="1"/>
      <c r="KVY97" s="1"/>
      <c r="KVZ97" s="1"/>
      <c r="KWA97" s="1"/>
      <c r="KWB97" s="1"/>
      <c r="KWC97" s="1"/>
      <c r="KWD97" s="1"/>
      <c r="KWE97" s="1"/>
      <c r="KWF97" s="1"/>
      <c r="KWG97" s="1"/>
      <c r="KWH97" s="1"/>
      <c r="KWI97" s="1"/>
      <c r="KWJ97" s="1"/>
      <c r="KWK97" s="1"/>
      <c r="KWL97" s="1"/>
      <c r="KWM97" s="1"/>
      <c r="KWN97" s="1"/>
      <c r="KWO97" s="1"/>
      <c r="KWP97" s="1"/>
      <c r="KWQ97" s="1"/>
      <c r="KWR97" s="1"/>
      <c r="KWS97" s="1"/>
      <c r="KWT97" s="1"/>
      <c r="KWU97" s="1"/>
      <c r="KWV97" s="1"/>
      <c r="KWW97" s="1"/>
      <c r="KWX97" s="1"/>
      <c r="KWY97" s="1"/>
      <c r="KWZ97" s="1"/>
      <c r="KXA97" s="1"/>
      <c r="KXB97" s="1"/>
      <c r="KXC97" s="1"/>
      <c r="KXD97" s="1"/>
      <c r="KXE97" s="1"/>
      <c r="KXF97" s="1"/>
      <c r="KXG97" s="1"/>
      <c r="KXH97" s="1"/>
      <c r="KXI97" s="1"/>
      <c r="KXJ97" s="1"/>
      <c r="KXK97" s="1"/>
      <c r="KXL97" s="1"/>
      <c r="KXM97" s="1"/>
      <c r="KXN97" s="1"/>
      <c r="KXO97" s="1"/>
      <c r="KXP97" s="1"/>
      <c r="KXQ97" s="1"/>
      <c r="KXR97" s="1"/>
      <c r="KXS97" s="1"/>
      <c r="KXT97" s="1"/>
      <c r="KXU97" s="1"/>
      <c r="KXV97" s="1"/>
      <c r="KXW97" s="1"/>
      <c r="KXX97" s="1"/>
      <c r="KXY97" s="1"/>
      <c r="KXZ97" s="1"/>
      <c r="KYA97" s="1"/>
      <c r="KYB97" s="1"/>
      <c r="KYC97" s="1"/>
      <c r="KYD97" s="1"/>
      <c r="KYE97" s="1"/>
      <c r="KYF97" s="1"/>
      <c r="KYG97" s="1"/>
      <c r="KYH97" s="1"/>
      <c r="KYI97" s="1"/>
      <c r="KYJ97" s="1"/>
      <c r="KYK97" s="1"/>
      <c r="KYL97" s="1"/>
      <c r="KYM97" s="1"/>
      <c r="KYN97" s="1"/>
      <c r="KYO97" s="1"/>
      <c r="KYP97" s="1"/>
      <c r="KYQ97" s="1"/>
      <c r="KYR97" s="1"/>
      <c r="KYS97" s="1"/>
      <c r="KYT97" s="1"/>
      <c r="KYU97" s="1"/>
      <c r="KYV97" s="1"/>
      <c r="KYW97" s="1"/>
      <c r="KYX97" s="1"/>
      <c r="KYY97" s="1"/>
      <c r="KYZ97" s="1"/>
      <c r="KZA97" s="1"/>
      <c r="KZB97" s="1"/>
      <c r="KZC97" s="1"/>
      <c r="KZD97" s="1"/>
      <c r="KZE97" s="1"/>
      <c r="KZF97" s="1"/>
      <c r="KZG97" s="1"/>
      <c r="KZH97" s="1"/>
      <c r="KZI97" s="1"/>
      <c r="KZJ97" s="1"/>
      <c r="KZK97" s="1"/>
      <c r="KZL97" s="1"/>
      <c r="KZM97" s="1"/>
      <c r="KZN97" s="1"/>
      <c r="KZO97" s="1"/>
      <c r="KZP97" s="1"/>
      <c r="KZQ97" s="1"/>
      <c r="KZR97" s="1"/>
      <c r="KZS97" s="1"/>
      <c r="KZT97" s="1"/>
      <c r="KZU97" s="1"/>
      <c r="KZV97" s="1"/>
      <c r="KZW97" s="1"/>
      <c r="KZX97" s="1"/>
      <c r="KZY97" s="1"/>
      <c r="KZZ97" s="1"/>
      <c r="LAA97" s="1"/>
      <c r="LAB97" s="1"/>
      <c r="LAC97" s="1"/>
      <c r="LAD97" s="1"/>
      <c r="LAE97" s="1"/>
      <c r="LAF97" s="1"/>
      <c r="LAG97" s="1"/>
      <c r="LAH97" s="1"/>
      <c r="LAI97" s="1"/>
      <c r="LAJ97" s="1"/>
      <c r="LAK97" s="1"/>
      <c r="LAL97" s="1"/>
      <c r="LAM97" s="1"/>
      <c r="LAN97" s="1"/>
      <c r="LAO97" s="1"/>
      <c r="LAP97" s="1"/>
      <c r="LAQ97" s="1"/>
      <c r="LAR97" s="1"/>
      <c r="LAS97" s="1"/>
      <c r="LAT97" s="1"/>
      <c r="LAU97" s="1"/>
      <c r="LAV97" s="1"/>
      <c r="LAW97" s="1"/>
      <c r="LAX97" s="1"/>
      <c r="LAY97" s="1"/>
      <c r="LAZ97" s="1"/>
      <c r="LBA97" s="1"/>
      <c r="LBB97" s="1"/>
      <c r="LBC97" s="1"/>
      <c r="LBD97" s="1"/>
      <c r="LBE97" s="1"/>
      <c r="LBF97" s="1"/>
      <c r="LBG97" s="1"/>
      <c r="LBH97" s="1"/>
      <c r="LBI97" s="1"/>
      <c r="LBJ97" s="1"/>
      <c r="LBK97" s="1"/>
      <c r="LBL97" s="1"/>
      <c r="LBM97" s="1"/>
      <c r="LBN97" s="1"/>
      <c r="LBO97" s="1"/>
      <c r="LBP97" s="1"/>
      <c r="LBQ97" s="1"/>
      <c r="LBR97" s="1"/>
      <c r="LBS97" s="1"/>
      <c r="LBT97" s="1"/>
      <c r="LBU97" s="1"/>
      <c r="LBV97" s="1"/>
      <c r="LBW97" s="1"/>
      <c r="LBX97" s="1"/>
      <c r="LBY97" s="1"/>
      <c r="LBZ97" s="1"/>
      <c r="LCA97" s="1"/>
      <c r="LCB97" s="1"/>
      <c r="LCC97" s="1"/>
      <c r="LCD97" s="1"/>
      <c r="LCE97" s="1"/>
      <c r="LCF97" s="1"/>
      <c r="LCG97" s="1"/>
      <c r="LCH97" s="1"/>
      <c r="LCI97" s="1"/>
      <c r="LCJ97" s="1"/>
      <c r="LCK97" s="1"/>
      <c r="LCL97" s="1"/>
      <c r="LCM97" s="1"/>
      <c r="LCN97" s="1"/>
      <c r="LCO97" s="1"/>
      <c r="LCP97" s="1"/>
      <c r="LCQ97" s="1"/>
      <c r="LCR97" s="1"/>
      <c r="LCS97" s="1"/>
      <c r="LCT97" s="1"/>
      <c r="LCU97" s="1"/>
      <c r="LCV97" s="1"/>
      <c r="LCW97" s="1"/>
      <c r="LCX97" s="1"/>
      <c r="LCY97" s="1"/>
      <c r="LCZ97" s="1"/>
      <c r="LDA97" s="1"/>
      <c r="LDB97" s="1"/>
      <c r="LDC97" s="1"/>
      <c r="LDD97" s="1"/>
      <c r="LDE97" s="1"/>
      <c r="LDF97" s="1"/>
      <c r="LDG97" s="1"/>
      <c r="LDH97" s="1"/>
      <c r="LDI97" s="1"/>
      <c r="LDJ97" s="1"/>
      <c r="LDK97" s="1"/>
      <c r="LDL97" s="1"/>
      <c r="LDM97" s="1"/>
      <c r="LDN97" s="1"/>
      <c r="LDO97" s="1"/>
      <c r="LDP97" s="1"/>
      <c r="LDQ97" s="1"/>
      <c r="LDR97" s="1"/>
      <c r="LDS97" s="1"/>
      <c r="LDT97" s="1"/>
      <c r="LDU97" s="1"/>
      <c r="LDV97" s="1"/>
      <c r="LDW97" s="1"/>
      <c r="LDX97" s="1"/>
      <c r="LDY97" s="1"/>
      <c r="LDZ97" s="1"/>
      <c r="LEA97" s="1"/>
      <c r="LEB97" s="1"/>
      <c r="LEC97" s="1"/>
      <c r="LED97" s="1"/>
      <c r="LEE97" s="1"/>
      <c r="LEF97" s="1"/>
      <c r="LEG97" s="1"/>
      <c r="LEH97" s="1"/>
      <c r="LEI97" s="1"/>
      <c r="LEJ97" s="1"/>
      <c r="LEK97" s="1"/>
      <c r="LEL97" s="1"/>
      <c r="LEM97" s="1"/>
      <c r="LEN97" s="1"/>
      <c r="LEO97" s="1"/>
      <c r="LEP97" s="1"/>
      <c r="LEQ97" s="1"/>
      <c r="LER97" s="1"/>
      <c r="LES97" s="1"/>
      <c r="LET97" s="1"/>
      <c r="LEU97" s="1"/>
      <c r="LEV97" s="1"/>
      <c r="LEW97" s="1"/>
      <c r="LEX97" s="1"/>
      <c r="LEY97" s="1"/>
      <c r="LEZ97" s="1"/>
      <c r="LFA97" s="1"/>
      <c r="LFB97" s="1"/>
      <c r="LFC97" s="1"/>
      <c r="LFD97" s="1"/>
      <c r="LFE97" s="1"/>
      <c r="LFF97" s="1"/>
      <c r="LFG97" s="1"/>
      <c r="LFH97" s="1"/>
      <c r="LFI97" s="1"/>
      <c r="LFJ97" s="1"/>
      <c r="LFK97" s="1"/>
      <c r="LFL97" s="1"/>
      <c r="LFM97" s="1"/>
      <c r="LFN97" s="1"/>
      <c r="LFO97" s="1"/>
      <c r="LFP97" s="1"/>
      <c r="LFQ97" s="1"/>
      <c r="LFR97" s="1"/>
      <c r="LFS97" s="1"/>
      <c r="LFT97" s="1"/>
      <c r="LFU97" s="1"/>
      <c r="LFV97" s="1"/>
      <c r="LFW97" s="1"/>
      <c r="LFX97" s="1"/>
      <c r="LFY97" s="1"/>
      <c r="LFZ97" s="1"/>
      <c r="LGA97" s="1"/>
      <c r="LGB97" s="1"/>
      <c r="LGC97" s="1"/>
      <c r="LGD97" s="1"/>
      <c r="LGE97" s="1"/>
      <c r="LGF97" s="1"/>
      <c r="LGG97" s="1"/>
      <c r="LGH97" s="1"/>
      <c r="LGI97" s="1"/>
      <c r="LGJ97" s="1"/>
      <c r="LGK97" s="1"/>
      <c r="LGL97" s="1"/>
      <c r="LGM97" s="1"/>
      <c r="LGN97" s="1"/>
      <c r="LGO97" s="1"/>
      <c r="LGP97" s="1"/>
      <c r="LGQ97" s="1"/>
      <c r="LGR97" s="1"/>
      <c r="LGS97" s="1"/>
      <c r="LGT97" s="1"/>
      <c r="LGU97" s="1"/>
      <c r="LGV97" s="1"/>
      <c r="LGW97" s="1"/>
      <c r="LGX97" s="1"/>
      <c r="LGY97" s="1"/>
      <c r="LGZ97" s="1"/>
      <c r="LHA97" s="1"/>
      <c r="LHB97" s="1"/>
      <c r="LHC97" s="1"/>
      <c r="LHD97" s="1"/>
      <c r="LHE97" s="1"/>
      <c r="LHF97" s="1"/>
      <c r="LHG97" s="1"/>
      <c r="LHH97" s="1"/>
      <c r="LHI97" s="1"/>
      <c r="LHJ97" s="1"/>
      <c r="LHK97" s="1"/>
      <c r="LHL97" s="1"/>
      <c r="LHM97" s="1"/>
      <c r="LHN97" s="1"/>
      <c r="LHO97" s="1"/>
      <c r="LHP97" s="1"/>
      <c r="LHQ97" s="1"/>
      <c r="LHR97" s="1"/>
      <c r="LHS97" s="1"/>
      <c r="LHT97" s="1"/>
      <c r="LHU97" s="1"/>
      <c r="LHV97" s="1"/>
      <c r="LHW97" s="1"/>
      <c r="LHX97" s="1"/>
      <c r="LHY97" s="1"/>
      <c r="LHZ97" s="1"/>
      <c r="LIA97" s="1"/>
      <c r="LIB97" s="1"/>
      <c r="LIC97" s="1"/>
      <c r="LID97" s="1"/>
      <c r="LIE97" s="1"/>
      <c r="LIF97" s="1"/>
      <c r="LIG97" s="1"/>
      <c r="LIH97" s="1"/>
      <c r="LII97" s="1"/>
      <c r="LIJ97" s="1"/>
      <c r="LIK97" s="1"/>
      <c r="LIL97" s="1"/>
      <c r="LIM97" s="1"/>
      <c r="LIN97" s="1"/>
      <c r="LIO97" s="1"/>
      <c r="LIP97" s="1"/>
      <c r="LIQ97" s="1"/>
      <c r="LIR97" s="1"/>
      <c r="LIS97" s="1"/>
      <c r="LIT97" s="1"/>
      <c r="LIU97" s="1"/>
      <c r="LIV97" s="1"/>
      <c r="LIW97" s="1"/>
      <c r="LIX97" s="1"/>
      <c r="LIY97" s="1"/>
      <c r="LIZ97" s="1"/>
      <c r="LJA97" s="1"/>
      <c r="LJB97" s="1"/>
      <c r="LJC97" s="1"/>
      <c r="LJD97" s="1"/>
      <c r="LJE97" s="1"/>
      <c r="LJF97" s="1"/>
      <c r="LJG97" s="1"/>
      <c r="LJH97" s="1"/>
      <c r="LJI97" s="1"/>
      <c r="LJJ97" s="1"/>
      <c r="LJK97" s="1"/>
      <c r="LJL97" s="1"/>
      <c r="LJM97" s="1"/>
      <c r="LJN97" s="1"/>
      <c r="LJO97" s="1"/>
      <c r="LJP97" s="1"/>
      <c r="LJQ97" s="1"/>
      <c r="LJR97" s="1"/>
      <c r="LJS97" s="1"/>
      <c r="LJT97" s="1"/>
      <c r="LJU97" s="1"/>
      <c r="LJV97" s="1"/>
      <c r="LJW97" s="1"/>
      <c r="LJX97" s="1"/>
      <c r="LJY97" s="1"/>
      <c r="LJZ97" s="1"/>
      <c r="LKA97" s="1"/>
      <c r="LKB97" s="1"/>
      <c r="LKC97" s="1"/>
      <c r="LKD97" s="1"/>
      <c r="LKE97" s="1"/>
      <c r="LKF97" s="1"/>
      <c r="LKG97" s="1"/>
      <c r="LKH97" s="1"/>
      <c r="LKI97" s="1"/>
      <c r="LKJ97" s="1"/>
      <c r="LKK97" s="1"/>
      <c r="LKL97" s="1"/>
      <c r="LKM97" s="1"/>
      <c r="LKN97" s="1"/>
      <c r="LKO97" s="1"/>
      <c r="LKP97" s="1"/>
      <c r="LKQ97" s="1"/>
      <c r="LKR97" s="1"/>
      <c r="LKS97" s="1"/>
      <c r="LKT97" s="1"/>
      <c r="LKU97" s="1"/>
      <c r="LKV97" s="1"/>
      <c r="LKW97" s="1"/>
      <c r="LKX97" s="1"/>
      <c r="LKY97" s="1"/>
      <c r="LKZ97" s="1"/>
      <c r="LLA97" s="1"/>
      <c r="LLB97" s="1"/>
      <c r="LLC97" s="1"/>
      <c r="LLD97" s="1"/>
      <c r="LLE97" s="1"/>
      <c r="LLF97" s="1"/>
      <c r="LLG97" s="1"/>
      <c r="LLH97" s="1"/>
      <c r="LLI97" s="1"/>
      <c r="LLJ97" s="1"/>
      <c r="LLK97" s="1"/>
      <c r="LLL97" s="1"/>
      <c r="LLM97" s="1"/>
      <c r="LLN97" s="1"/>
      <c r="LLO97" s="1"/>
      <c r="LLP97" s="1"/>
      <c r="LLQ97" s="1"/>
      <c r="LLR97" s="1"/>
      <c r="LLS97" s="1"/>
      <c r="LLT97" s="1"/>
      <c r="LLU97" s="1"/>
      <c r="LLV97" s="1"/>
      <c r="LLW97" s="1"/>
      <c r="LLX97" s="1"/>
      <c r="LLY97" s="1"/>
      <c r="LLZ97" s="1"/>
      <c r="LMA97" s="1"/>
      <c r="LMB97" s="1"/>
      <c r="LMC97" s="1"/>
      <c r="LMD97" s="1"/>
      <c r="LME97" s="1"/>
      <c r="LMF97" s="1"/>
      <c r="LMG97" s="1"/>
      <c r="LMH97" s="1"/>
      <c r="LMI97" s="1"/>
      <c r="LMJ97" s="1"/>
      <c r="LMK97" s="1"/>
      <c r="LML97" s="1"/>
      <c r="LMM97" s="1"/>
      <c r="LMN97" s="1"/>
      <c r="LMO97" s="1"/>
      <c r="LMP97" s="1"/>
      <c r="LMQ97" s="1"/>
      <c r="LMR97" s="1"/>
      <c r="LMS97" s="1"/>
      <c r="LMT97" s="1"/>
      <c r="LMU97" s="1"/>
      <c r="LMV97" s="1"/>
      <c r="LMW97" s="1"/>
      <c r="LMX97" s="1"/>
      <c r="LMY97" s="1"/>
      <c r="LMZ97" s="1"/>
      <c r="LNA97" s="1"/>
      <c r="LNB97" s="1"/>
      <c r="LNC97" s="1"/>
      <c r="LND97" s="1"/>
      <c r="LNE97" s="1"/>
      <c r="LNF97" s="1"/>
      <c r="LNG97" s="1"/>
      <c r="LNH97" s="1"/>
      <c r="LNI97" s="1"/>
      <c r="LNJ97" s="1"/>
      <c r="LNK97" s="1"/>
      <c r="LNL97" s="1"/>
      <c r="LNM97" s="1"/>
      <c r="LNN97" s="1"/>
      <c r="LNO97" s="1"/>
      <c r="LNP97" s="1"/>
      <c r="LNQ97" s="1"/>
      <c r="LNR97" s="1"/>
      <c r="LNS97" s="1"/>
      <c r="LNT97" s="1"/>
      <c r="LNU97" s="1"/>
      <c r="LNV97" s="1"/>
      <c r="LNW97" s="1"/>
      <c r="LNX97" s="1"/>
      <c r="LNY97" s="1"/>
      <c r="LNZ97" s="1"/>
      <c r="LOA97" s="1"/>
      <c r="LOB97" s="1"/>
      <c r="LOC97" s="1"/>
      <c r="LOD97" s="1"/>
      <c r="LOE97" s="1"/>
      <c r="LOF97" s="1"/>
      <c r="LOG97" s="1"/>
      <c r="LOH97" s="1"/>
      <c r="LOI97" s="1"/>
      <c r="LOJ97" s="1"/>
      <c r="LOK97" s="1"/>
      <c r="LOL97" s="1"/>
      <c r="LOM97" s="1"/>
      <c r="LON97" s="1"/>
      <c r="LOO97" s="1"/>
      <c r="LOP97" s="1"/>
      <c r="LOQ97" s="1"/>
      <c r="LOR97" s="1"/>
      <c r="LOS97" s="1"/>
      <c r="LOT97" s="1"/>
      <c r="LOU97" s="1"/>
      <c r="LOV97" s="1"/>
      <c r="LOW97" s="1"/>
      <c r="LOX97" s="1"/>
      <c r="LOY97" s="1"/>
      <c r="LOZ97" s="1"/>
      <c r="LPA97" s="1"/>
      <c r="LPB97" s="1"/>
      <c r="LPC97" s="1"/>
      <c r="LPD97" s="1"/>
      <c r="LPE97" s="1"/>
      <c r="LPF97" s="1"/>
      <c r="LPG97" s="1"/>
      <c r="LPH97" s="1"/>
      <c r="LPI97" s="1"/>
      <c r="LPJ97" s="1"/>
      <c r="LPK97" s="1"/>
      <c r="LPL97" s="1"/>
      <c r="LPM97" s="1"/>
      <c r="LPN97" s="1"/>
      <c r="LPO97" s="1"/>
      <c r="LPP97" s="1"/>
      <c r="LPQ97" s="1"/>
      <c r="LPR97" s="1"/>
      <c r="LPS97" s="1"/>
      <c r="LPT97" s="1"/>
      <c r="LPU97" s="1"/>
      <c r="LPV97" s="1"/>
      <c r="LPW97" s="1"/>
      <c r="LPX97" s="1"/>
      <c r="LPY97" s="1"/>
      <c r="LPZ97" s="1"/>
      <c r="LQA97" s="1"/>
      <c r="LQB97" s="1"/>
      <c r="LQC97" s="1"/>
      <c r="LQD97" s="1"/>
      <c r="LQE97" s="1"/>
      <c r="LQF97" s="1"/>
      <c r="LQG97" s="1"/>
      <c r="LQH97" s="1"/>
      <c r="LQI97" s="1"/>
      <c r="LQJ97" s="1"/>
      <c r="LQK97" s="1"/>
      <c r="LQL97" s="1"/>
      <c r="LQM97" s="1"/>
      <c r="LQN97" s="1"/>
      <c r="LQO97" s="1"/>
      <c r="LQP97" s="1"/>
      <c r="LQQ97" s="1"/>
      <c r="LQR97" s="1"/>
      <c r="LQS97" s="1"/>
      <c r="LQT97" s="1"/>
      <c r="LQU97" s="1"/>
      <c r="LQV97" s="1"/>
      <c r="LQW97" s="1"/>
      <c r="LQX97" s="1"/>
      <c r="LQY97" s="1"/>
      <c r="LQZ97" s="1"/>
      <c r="LRA97" s="1"/>
      <c r="LRB97" s="1"/>
      <c r="LRC97" s="1"/>
      <c r="LRD97" s="1"/>
      <c r="LRE97" s="1"/>
      <c r="LRF97" s="1"/>
      <c r="LRG97" s="1"/>
      <c r="LRH97" s="1"/>
      <c r="LRI97" s="1"/>
      <c r="LRJ97" s="1"/>
      <c r="LRK97" s="1"/>
      <c r="LRL97" s="1"/>
      <c r="LRM97" s="1"/>
      <c r="LRN97" s="1"/>
      <c r="LRO97" s="1"/>
      <c r="LRP97" s="1"/>
      <c r="LRQ97" s="1"/>
      <c r="LRR97" s="1"/>
      <c r="LRS97" s="1"/>
      <c r="LRT97" s="1"/>
      <c r="LRU97" s="1"/>
      <c r="LRV97" s="1"/>
      <c r="LRW97" s="1"/>
      <c r="LRX97" s="1"/>
      <c r="LRY97" s="1"/>
      <c r="LRZ97" s="1"/>
      <c r="LSA97" s="1"/>
      <c r="LSB97" s="1"/>
      <c r="LSC97" s="1"/>
      <c r="LSD97" s="1"/>
      <c r="LSE97" s="1"/>
      <c r="LSF97" s="1"/>
      <c r="LSG97" s="1"/>
      <c r="LSH97" s="1"/>
      <c r="LSI97" s="1"/>
      <c r="LSJ97" s="1"/>
      <c r="LSK97" s="1"/>
      <c r="LSL97" s="1"/>
      <c r="LSM97" s="1"/>
      <c r="LSN97" s="1"/>
      <c r="LSO97" s="1"/>
      <c r="LSP97" s="1"/>
      <c r="LSQ97" s="1"/>
      <c r="LSR97" s="1"/>
      <c r="LSS97" s="1"/>
      <c r="LST97" s="1"/>
      <c r="LSU97" s="1"/>
      <c r="LSV97" s="1"/>
      <c r="LSW97" s="1"/>
      <c r="LSX97" s="1"/>
      <c r="LSY97" s="1"/>
      <c r="LSZ97" s="1"/>
      <c r="LTA97" s="1"/>
      <c r="LTB97" s="1"/>
      <c r="LTC97" s="1"/>
      <c r="LTD97" s="1"/>
      <c r="LTE97" s="1"/>
      <c r="LTF97" s="1"/>
      <c r="LTG97" s="1"/>
      <c r="LTH97" s="1"/>
      <c r="LTI97" s="1"/>
      <c r="LTJ97" s="1"/>
      <c r="LTK97" s="1"/>
      <c r="LTL97" s="1"/>
      <c r="LTM97" s="1"/>
      <c r="LTN97" s="1"/>
      <c r="LTO97" s="1"/>
      <c r="LTP97" s="1"/>
      <c r="LTQ97" s="1"/>
      <c r="LTR97" s="1"/>
      <c r="LTS97" s="1"/>
      <c r="LTT97" s="1"/>
      <c r="LTU97" s="1"/>
      <c r="LTV97" s="1"/>
      <c r="LTW97" s="1"/>
      <c r="LTX97" s="1"/>
      <c r="LTY97" s="1"/>
      <c r="LTZ97" s="1"/>
      <c r="LUA97" s="1"/>
      <c r="LUB97" s="1"/>
      <c r="LUC97" s="1"/>
      <c r="LUD97" s="1"/>
      <c r="LUE97" s="1"/>
      <c r="LUF97" s="1"/>
      <c r="LUG97" s="1"/>
      <c r="LUH97" s="1"/>
      <c r="LUI97" s="1"/>
      <c r="LUJ97" s="1"/>
      <c r="LUK97" s="1"/>
      <c r="LUL97" s="1"/>
      <c r="LUM97" s="1"/>
      <c r="LUN97" s="1"/>
      <c r="LUO97" s="1"/>
      <c r="LUP97" s="1"/>
      <c r="LUQ97" s="1"/>
      <c r="LUR97" s="1"/>
      <c r="LUS97" s="1"/>
      <c r="LUT97" s="1"/>
      <c r="LUU97" s="1"/>
      <c r="LUV97" s="1"/>
      <c r="LUW97" s="1"/>
      <c r="LUX97" s="1"/>
      <c r="LUY97" s="1"/>
      <c r="LUZ97" s="1"/>
      <c r="LVA97" s="1"/>
      <c r="LVB97" s="1"/>
      <c r="LVC97" s="1"/>
      <c r="LVD97" s="1"/>
      <c r="LVE97" s="1"/>
      <c r="LVF97" s="1"/>
      <c r="LVG97" s="1"/>
      <c r="LVH97" s="1"/>
      <c r="LVI97" s="1"/>
      <c r="LVJ97" s="1"/>
      <c r="LVK97" s="1"/>
      <c r="LVL97" s="1"/>
      <c r="LVM97" s="1"/>
      <c r="LVN97" s="1"/>
      <c r="LVO97" s="1"/>
      <c r="LVP97" s="1"/>
      <c r="LVQ97" s="1"/>
      <c r="LVR97" s="1"/>
      <c r="LVS97" s="1"/>
      <c r="LVT97" s="1"/>
      <c r="LVU97" s="1"/>
      <c r="LVV97" s="1"/>
      <c r="LVW97" s="1"/>
      <c r="LVX97" s="1"/>
      <c r="LVY97" s="1"/>
      <c r="LVZ97" s="1"/>
      <c r="LWA97" s="1"/>
      <c r="LWB97" s="1"/>
      <c r="LWC97" s="1"/>
      <c r="LWD97" s="1"/>
      <c r="LWE97" s="1"/>
      <c r="LWF97" s="1"/>
      <c r="LWG97" s="1"/>
      <c r="LWH97" s="1"/>
      <c r="LWI97" s="1"/>
      <c r="LWJ97" s="1"/>
      <c r="LWK97" s="1"/>
      <c r="LWL97" s="1"/>
      <c r="LWM97" s="1"/>
      <c r="LWN97" s="1"/>
      <c r="LWO97" s="1"/>
      <c r="LWP97" s="1"/>
      <c r="LWQ97" s="1"/>
      <c r="LWR97" s="1"/>
      <c r="LWS97" s="1"/>
      <c r="LWT97" s="1"/>
      <c r="LWU97" s="1"/>
      <c r="LWV97" s="1"/>
      <c r="LWW97" s="1"/>
      <c r="LWX97" s="1"/>
      <c r="LWY97" s="1"/>
      <c r="LWZ97" s="1"/>
      <c r="LXA97" s="1"/>
      <c r="LXB97" s="1"/>
      <c r="LXC97" s="1"/>
      <c r="LXD97" s="1"/>
      <c r="LXE97" s="1"/>
      <c r="LXF97" s="1"/>
      <c r="LXG97" s="1"/>
      <c r="LXH97" s="1"/>
      <c r="LXI97" s="1"/>
      <c r="LXJ97" s="1"/>
      <c r="LXK97" s="1"/>
      <c r="LXL97" s="1"/>
      <c r="LXM97" s="1"/>
      <c r="LXN97" s="1"/>
      <c r="LXO97" s="1"/>
      <c r="LXP97" s="1"/>
      <c r="LXQ97" s="1"/>
      <c r="LXR97" s="1"/>
      <c r="LXS97" s="1"/>
      <c r="LXT97" s="1"/>
      <c r="LXU97" s="1"/>
      <c r="LXV97" s="1"/>
      <c r="LXW97" s="1"/>
      <c r="LXX97" s="1"/>
      <c r="LXY97" s="1"/>
      <c r="LXZ97" s="1"/>
      <c r="LYA97" s="1"/>
      <c r="LYB97" s="1"/>
      <c r="LYC97" s="1"/>
      <c r="LYD97" s="1"/>
      <c r="LYE97" s="1"/>
      <c r="LYF97" s="1"/>
      <c r="LYG97" s="1"/>
      <c r="LYH97" s="1"/>
      <c r="LYI97" s="1"/>
      <c r="LYJ97" s="1"/>
      <c r="LYK97" s="1"/>
      <c r="LYL97" s="1"/>
      <c r="LYM97" s="1"/>
      <c r="LYN97" s="1"/>
      <c r="LYO97" s="1"/>
      <c r="LYP97" s="1"/>
      <c r="LYQ97" s="1"/>
      <c r="LYR97" s="1"/>
      <c r="LYS97" s="1"/>
      <c r="LYT97" s="1"/>
      <c r="LYU97" s="1"/>
      <c r="LYV97" s="1"/>
      <c r="LYW97" s="1"/>
      <c r="LYX97" s="1"/>
      <c r="LYY97" s="1"/>
      <c r="LYZ97" s="1"/>
      <c r="LZA97" s="1"/>
      <c r="LZB97" s="1"/>
      <c r="LZC97" s="1"/>
      <c r="LZD97" s="1"/>
      <c r="LZE97" s="1"/>
      <c r="LZF97" s="1"/>
      <c r="LZG97" s="1"/>
      <c r="LZH97" s="1"/>
      <c r="LZI97" s="1"/>
      <c r="LZJ97" s="1"/>
      <c r="LZK97" s="1"/>
      <c r="LZL97" s="1"/>
      <c r="LZM97" s="1"/>
      <c r="LZN97" s="1"/>
      <c r="LZO97" s="1"/>
      <c r="LZP97" s="1"/>
      <c r="LZQ97" s="1"/>
      <c r="LZR97" s="1"/>
      <c r="LZS97" s="1"/>
      <c r="LZT97" s="1"/>
      <c r="LZU97" s="1"/>
      <c r="LZV97" s="1"/>
      <c r="LZW97" s="1"/>
      <c r="LZX97" s="1"/>
      <c r="LZY97" s="1"/>
      <c r="LZZ97" s="1"/>
      <c r="MAA97" s="1"/>
      <c r="MAB97" s="1"/>
      <c r="MAC97" s="1"/>
      <c r="MAD97" s="1"/>
      <c r="MAE97" s="1"/>
      <c r="MAF97" s="1"/>
      <c r="MAG97" s="1"/>
      <c r="MAH97" s="1"/>
      <c r="MAI97" s="1"/>
      <c r="MAJ97" s="1"/>
      <c r="MAK97" s="1"/>
      <c r="MAL97" s="1"/>
      <c r="MAM97" s="1"/>
      <c r="MAN97" s="1"/>
      <c r="MAO97" s="1"/>
      <c r="MAP97" s="1"/>
      <c r="MAQ97" s="1"/>
      <c r="MAR97" s="1"/>
      <c r="MAS97" s="1"/>
      <c r="MAT97" s="1"/>
      <c r="MAU97" s="1"/>
      <c r="MAV97" s="1"/>
      <c r="MAW97" s="1"/>
      <c r="MAX97" s="1"/>
      <c r="MAY97" s="1"/>
      <c r="MAZ97" s="1"/>
      <c r="MBA97" s="1"/>
      <c r="MBB97" s="1"/>
      <c r="MBC97" s="1"/>
      <c r="MBD97" s="1"/>
      <c r="MBE97" s="1"/>
      <c r="MBF97" s="1"/>
      <c r="MBG97" s="1"/>
      <c r="MBH97" s="1"/>
      <c r="MBI97" s="1"/>
      <c r="MBJ97" s="1"/>
      <c r="MBK97" s="1"/>
      <c r="MBL97" s="1"/>
      <c r="MBM97" s="1"/>
      <c r="MBN97" s="1"/>
      <c r="MBO97" s="1"/>
      <c r="MBP97" s="1"/>
      <c r="MBQ97" s="1"/>
      <c r="MBR97" s="1"/>
      <c r="MBS97" s="1"/>
      <c r="MBT97" s="1"/>
      <c r="MBU97" s="1"/>
      <c r="MBV97" s="1"/>
      <c r="MBW97" s="1"/>
      <c r="MBX97" s="1"/>
      <c r="MBY97" s="1"/>
      <c r="MBZ97" s="1"/>
      <c r="MCA97" s="1"/>
      <c r="MCB97" s="1"/>
      <c r="MCC97" s="1"/>
      <c r="MCD97" s="1"/>
      <c r="MCE97" s="1"/>
      <c r="MCF97" s="1"/>
      <c r="MCG97" s="1"/>
      <c r="MCH97" s="1"/>
      <c r="MCI97" s="1"/>
      <c r="MCJ97" s="1"/>
      <c r="MCK97" s="1"/>
      <c r="MCL97" s="1"/>
      <c r="MCM97" s="1"/>
      <c r="MCN97" s="1"/>
      <c r="MCO97" s="1"/>
      <c r="MCP97" s="1"/>
      <c r="MCQ97" s="1"/>
      <c r="MCR97" s="1"/>
      <c r="MCS97" s="1"/>
      <c r="MCT97" s="1"/>
      <c r="MCU97" s="1"/>
      <c r="MCV97" s="1"/>
      <c r="MCW97" s="1"/>
      <c r="MCX97" s="1"/>
      <c r="MCY97" s="1"/>
      <c r="MCZ97" s="1"/>
      <c r="MDA97" s="1"/>
      <c r="MDB97" s="1"/>
      <c r="MDC97" s="1"/>
      <c r="MDD97" s="1"/>
      <c r="MDE97" s="1"/>
      <c r="MDF97" s="1"/>
      <c r="MDG97" s="1"/>
      <c r="MDH97" s="1"/>
      <c r="MDI97" s="1"/>
      <c r="MDJ97" s="1"/>
      <c r="MDK97" s="1"/>
      <c r="MDL97" s="1"/>
      <c r="MDM97" s="1"/>
      <c r="MDN97" s="1"/>
      <c r="MDO97" s="1"/>
      <c r="MDP97" s="1"/>
      <c r="MDQ97" s="1"/>
      <c r="MDR97" s="1"/>
      <c r="MDS97" s="1"/>
      <c r="MDT97" s="1"/>
      <c r="MDU97" s="1"/>
      <c r="MDV97" s="1"/>
      <c r="MDW97" s="1"/>
      <c r="MDX97" s="1"/>
      <c r="MDY97" s="1"/>
      <c r="MDZ97" s="1"/>
      <c r="MEA97" s="1"/>
      <c r="MEB97" s="1"/>
      <c r="MEC97" s="1"/>
      <c r="MED97" s="1"/>
      <c r="MEE97" s="1"/>
      <c r="MEF97" s="1"/>
      <c r="MEG97" s="1"/>
      <c r="MEH97" s="1"/>
      <c r="MEI97" s="1"/>
      <c r="MEJ97" s="1"/>
      <c r="MEK97" s="1"/>
      <c r="MEL97" s="1"/>
      <c r="MEM97" s="1"/>
      <c r="MEN97" s="1"/>
      <c r="MEO97" s="1"/>
      <c r="MEP97" s="1"/>
      <c r="MEQ97" s="1"/>
      <c r="MER97" s="1"/>
      <c r="MES97" s="1"/>
      <c r="MET97" s="1"/>
      <c r="MEU97" s="1"/>
      <c r="MEV97" s="1"/>
      <c r="MEW97" s="1"/>
      <c r="MEX97" s="1"/>
      <c r="MEY97" s="1"/>
      <c r="MEZ97" s="1"/>
      <c r="MFA97" s="1"/>
      <c r="MFB97" s="1"/>
      <c r="MFC97" s="1"/>
      <c r="MFD97" s="1"/>
      <c r="MFE97" s="1"/>
      <c r="MFF97" s="1"/>
      <c r="MFG97" s="1"/>
      <c r="MFH97" s="1"/>
      <c r="MFI97" s="1"/>
      <c r="MFJ97" s="1"/>
      <c r="MFK97" s="1"/>
      <c r="MFL97" s="1"/>
      <c r="MFM97" s="1"/>
      <c r="MFN97" s="1"/>
      <c r="MFO97" s="1"/>
      <c r="MFP97" s="1"/>
      <c r="MFQ97" s="1"/>
      <c r="MFR97" s="1"/>
      <c r="MFS97" s="1"/>
      <c r="MFT97" s="1"/>
      <c r="MFU97" s="1"/>
      <c r="MFV97" s="1"/>
      <c r="MFW97" s="1"/>
      <c r="MFX97" s="1"/>
      <c r="MFY97" s="1"/>
      <c r="MFZ97" s="1"/>
      <c r="MGA97" s="1"/>
      <c r="MGB97" s="1"/>
      <c r="MGC97" s="1"/>
      <c r="MGD97" s="1"/>
      <c r="MGE97" s="1"/>
      <c r="MGF97" s="1"/>
      <c r="MGG97" s="1"/>
      <c r="MGH97" s="1"/>
      <c r="MGI97" s="1"/>
      <c r="MGJ97" s="1"/>
      <c r="MGK97" s="1"/>
      <c r="MGL97" s="1"/>
      <c r="MGM97" s="1"/>
      <c r="MGN97" s="1"/>
      <c r="MGO97" s="1"/>
      <c r="MGP97" s="1"/>
      <c r="MGQ97" s="1"/>
      <c r="MGR97" s="1"/>
      <c r="MGS97" s="1"/>
      <c r="MGT97" s="1"/>
      <c r="MGU97" s="1"/>
      <c r="MGV97" s="1"/>
      <c r="MGW97" s="1"/>
      <c r="MGX97" s="1"/>
      <c r="MGY97" s="1"/>
      <c r="MGZ97" s="1"/>
      <c r="MHA97" s="1"/>
      <c r="MHB97" s="1"/>
      <c r="MHC97" s="1"/>
      <c r="MHD97" s="1"/>
      <c r="MHE97" s="1"/>
      <c r="MHF97" s="1"/>
      <c r="MHG97" s="1"/>
      <c r="MHH97" s="1"/>
      <c r="MHI97" s="1"/>
      <c r="MHJ97" s="1"/>
      <c r="MHK97" s="1"/>
      <c r="MHL97" s="1"/>
      <c r="MHM97" s="1"/>
      <c r="MHN97" s="1"/>
      <c r="MHO97" s="1"/>
      <c r="MHP97" s="1"/>
      <c r="MHQ97" s="1"/>
      <c r="MHR97" s="1"/>
      <c r="MHS97" s="1"/>
      <c r="MHT97" s="1"/>
      <c r="MHU97" s="1"/>
      <c r="MHV97" s="1"/>
      <c r="MHW97" s="1"/>
      <c r="MHX97" s="1"/>
      <c r="MHY97" s="1"/>
      <c r="MHZ97" s="1"/>
      <c r="MIA97" s="1"/>
      <c r="MIB97" s="1"/>
      <c r="MIC97" s="1"/>
      <c r="MID97" s="1"/>
      <c r="MIE97" s="1"/>
      <c r="MIF97" s="1"/>
      <c r="MIG97" s="1"/>
      <c r="MIH97" s="1"/>
      <c r="MII97" s="1"/>
      <c r="MIJ97" s="1"/>
      <c r="MIK97" s="1"/>
      <c r="MIL97" s="1"/>
      <c r="MIM97" s="1"/>
      <c r="MIN97" s="1"/>
      <c r="MIO97" s="1"/>
      <c r="MIP97" s="1"/>
      <c r="MIQ97" s="1"/>
      <c r="MIR97" s="1"/>
      <c r="MIS97" s="1"/>
      <c r="MIT97" s="1"/>
      <c r="MIU97" s="1"/>
      <c r="MIV97" s="1"/>
      <c r="MIW97" s="1"/>
      <c r="MIX97" s="1"/>
      <c r="MIY97" s="1"/>
      <c r="MIZ97" s="1"/>
      <c r="MJA97" s="1"/>
      <c r="MJB97" s="1"/>
      <c r="MJC97" s="1"/>
      <c r="MJD97" s="1"/>
      <c r="MJE97" s="1"/>
      <c r="MJF97" s="1"/>
      <c r="MJG97" s="1"/>
      <c r="MJH97" s="1"/>
      <c r="MJI97" s="1"/>
      <c r="MJJ97" s="1"/>
      <c r="MJK97" s="1"/>
      <c r="MJL97" s="1"/>
      <c r="MJM97" s="1"/>
      <c r="MJN97" s="1"/>
      <c r="MJO97" s="1"/>
      <c r="MJP97" s="1"/>
      <c r="MJQ97" s="1"/>
      <c r="MJR97" s="1"/>
      <c r="MJS97" s="1"/>
      <c r="MJT97" s="1"/>
      <c r="MJU97" s="1"/>
      <c r="MJV97" s="1"/>
      <c r="MJW97" s="1"/>
      <c r="MJX97" s="1"/>
      <c r="MJY97" s="1"/>
      <c r="MJZ97" s="1"/>
      <c r="MKA97" s="1"/>
      <c r="MKB97" s="1"/>
      <c r="MKC97" s="1"/>
      <c r="MKD97" s="1"/>
      <c r="MKE97" s="1"/>
      <c r="MKF97" s="1"/>
      <c r="MKG97" s="1"/>
      <c r="MKH97" s="1"/>
      <c r="MKI97" s="1"/>
      <c r="MKJ97" s="1"/>
      <c r="MKK97" s="1"/>
      <c r="MKL97" s="1"/>
      <c r="MKM97" s="1"/>
      <c r="MKN97" s="1"/>
      <c r="MKO97" s="1"/>
      <c r="MKP97" s="1"/>
      <c r="MKQ97" s="1"/>
      <c r="MKR97" s="1"/>
      <c r="MKS97" s="1"/>
      <c r="MKT97" s="1"/>
      <c r="MKU97" s="1"/>
      <c r="MKV97" s="1"/>
      <c r="MKW97" s="1"/>
      <c r="MKX97" s="1"/>
      <c r="MKY97" s="1"/>
      <c r="MKZ97" s="1"/>
      <c r="MLA97" s="1"/>
      <c r="MLB97" s="1"/>
      <c r="MLC97" s="1"/>
      <c r="MLD97" s="1"/>
      <c r="MLE97" s="1"/>
      <c r="MLF97" s="1"/>
      <c r="MLG97" s="1"/>
      <c r="MLH97" s="1"/>
      <c r="MLI97" s="1"/>
      <c r="MLJ97" s="1"/>
      <c r="MLK97" s="1"/>
      <c r="MLL97" s="1"/>
      <c r="MLM97" s="1"/>
      <c r="MLN97" s="1"/>
      <c r="MLO97" s="1"/>
      <c r="MLP97" s="1"/>
      <c r="MLQ97" s="1"/>
      <c r="MLR97" s="1"/>
      <c r="MLS97" s="1"/>
      <c r="MLT97" s="1"/>
      <c r="MLU97" s="1"/>
      <c r="MLV97" s="1"/>
      <c r="MLW97" s="1"/>
      <c r="MLX97" s="1"/>
      <c r="MLY97" s="1"/>
      <c r="MLZ97" s="1"/>
      <c r="MMA97" s="1"/>
      <c r="MMB97" s="1"/>
      <c r="MMC97" s="1"/>
      <c r="MMD97" s="1"/>
      <c r="MME97" s="1"/>
      <c r="MMF97" s="1"/>
      <c r="MMG97" s="1"/>
      <c r="MMH97" s="1"/>
      <c r="MMI97" s="1"/>
      <c r="MMJ97" s="1"/>
      <c r="MMK97" s="1"/>
      <c r="MML97" s="1"/>
      <c r="MMM97" s="1"/>
      <c r="MMN97" s="1"/>
      <c r="MMO97" s="1"/>
      <c r="MMP97" s="1"/>
      <c r="MMQ97" s="1"/>
      <c r="MMR97" s="1"/>
      <c r="MMS97" s="1"/>
      <c r="MMT97" s="1"/>
      <c r="MMU97" s="1"/>
      <c r="MMV97" s="1"/>
      <c r="MMW97" s="1"/>
      <c r="MMX97" s="1"/>
      <c r="MMY97" s="1"/>
      <c r="MMZ97" s="1"/>
      <c r="MNA97" s="1"/>
      <c r="MNB97" s="1"/>
      <c r="MNC97" s="1"/>
      <c r="MND97" s="1"/>
      <c r="MNE97" s="1"/>
      <c r="MNF97" s="1"/>
      <c r="MNG97" s="1"/>
      <c r="MNH97" s="1"/>
      <c r="MNI97" s="1"/>
      <c r="MNJ97" s="1"/>
      <c r="MNK97" s="1"/>
      <c r="MNL97" s="1"/>
      <c r="MNM97" s="1"/>
      <c r="MNN97" s="1"/>
      <c r="MNO97" s="1"/>
      <c r="MNP97" s="1"/>
      <c r="MNQ97" s="1"/>
      <c r="MNR97" s="1"/>
      <c r="MNS97" s="1"/>
      <c r="MNT97" s="1"/>
      <c r="MNU97" s="1"/>
      <c r="MNV97" s="1"/>
      <c r="MNW97" s="1"/>
      <c r="MNX97" s="1"/>
      <c r="MNY97" s="1"/>
      <c r="MNZ97" s="1"/>
      <c r="MOA97" s="1"/>
      <c r="MOB97" s="1"/>
      <c r="MOC97" s="1"/>
      <c r="MOD97" s="1"/>
      <c r="MOE97" s="1"/>
      <c r="MOF97" s="1"/>
      <c r="MOG97" s="1"/>
      <c r="MOH97" s="1"/>
      <c r="MOI97" s="1"/>
      <c r="MOJ97" s="1"/>
      <c r="MOK97" s="1"/>
      <c r="MOL97" s="1"/>
      <c r="MOM97" s="1"/>
      <c r="MON97" s="1"/>
      <c r="MOO97" s="1"/>
      <c r="MOP97" s="1"/>
      <c r="MOQ97" s="1"/>
      <c r="MOR97" s="1"/>
      <c r="MOS97" s="1"/>
      <c r="MOT97" s="1"/>
      <c r="MOU97" s="1"/>
      <c r="MOV97" s="1"/>
      <c r="MOW97" s="1"/>
      <c r="MOX97" s="1"/>
      <c r="MOY97" s="1"/>
      <c r="MOZ97" s="1"/>
      <c r="MPA97" s="1"/>
      <c r="MPB97" s="1"/>
      <c r="MPC97" s="1"/>
      <c r="MPD97" s="1"/>
      <c r="MPE97" s="1"/>
      <c r="MPF97" s="1"/>
      <c r="MPG97" s="1"/>
      <c r="MPH97" s="1"/>
      <c r="MPI97" s="1"/>
      <c r="MPJ97" s="1"/>
      <c r="MPK97" s="1"/>
      <c r="MPL97" s="1"/>
      <c r="MPM97" s="1"/>
      <c r="MPN97" s="1"/>
      <c r="MPO97" s="1"/>
      <c r="MPP97" s="1"/>
      <c r="MPQ97" s="1"/>
      <c r="MPR97" s="1"/>
      <c r="MPS97" s="1"/>
      <c r="MPT97" s="1"/>
      <c r="MPU97" s="1"/>
      <c r="MPV97" s="1"/>
      <c r="MPW97" s="1"/>
      <c r="MPX97" s="1"/>
      <c r="MPY97" s="1"/>
      <c r="MPZ97" s="1"/>
      <c r="MQA97" s="1"/>
      <c r="MQB97" s="1"/>
      <c r="MQC97" s="1"/>
      <c r="MQD97" s="1"/>
      <c r="MQE97" s="1"/>
      <c r="MQF97" s="1"/>
      <c r="MQG97" s="1"/>
      <c r="MQH97" s="1"/>
      <c r="MQI97" s="1"/>
      <c r="MQJ97" s="1"/>
      <c r="MQK97" s="1"/>
      <c r="MQL97" s="1"/>
      <c r="MQM97" s="1"/>
      <c r="MQN97" s="1"/>
      <c r="MQO97" s="1"/>
      <c r="MQP97" s="1"/>
      <c r="MQQ97" s="1"/>
      <c r="MQR97" s="1"/>
      <c r="MQS97" s="1"/>
      <c r="MQT97" s="1"/>
      <c r="MQU97" s="1"/>
      <c r="MQV97" s="1"/>
      <c r="MQW97" s="1"/>
      <c r="MQX97" s="1"/>
      <c r="MQY97" s="1"/>
      <c r="MQZ97" s="1"/>
      <c r="MRA97" s="1"/>
      <c r="MRB97" s="1"/>
      <c r="MRC97" s="1"/>
      <c r="MRD97" s="1"/>
      <c r="MRE97" s="1"/>
      <c r="MRF97" s="1"/>
      <c r="MRG97" s="1"/>
      <c r="MRH97" s="1"/>
      <c r="MRI97" s="1"/>
      <c r="MRJ97" s="1"/>
      <c r="MRK97" s="1"/>
      <c r="MRL97" s="1"/>
      <c r="MRM97" s="1"/>
      <c r="MRN97" s="1"/>
      <c r="MRO97" s="1"/>
      <c r="MRP97" s="1"/>
      <c r="MRQ97" s="1"/>
      <c r="MRR97" s="1"/>
      <c r="MRS97" s="1"/>
      <c r="MRT97" s="1"/>
      <c r="MRU97" s="1"/>
      <c r="MRV97" s="1"/>
      <c r="MRW97" s="1"/>
      <c r="MRX97" s="1"/>
      <c r="MRY97" s="1"/>
      <c r="MRZ97" s="1"/>
      <c r="MSA97" s="1"/>
      <c r="MSB97" s="1"/>
      <c r="MSC97" s="1"/>
      <c r="MSD97" s="1"/>
      <c r="MSE97" s="1"/>
      <c r="MSF97" s="1"/>
      <c r="MSG97" s="1"/>
      <c r="MSH97" s="1"/>
      <c r="MSI97" s="1"/>
      <c r="MSJ97" s="1"/>
      <c r="MSK97" s="1"/>
      <c r="MSL97" s="1"/>
      <c r="MSM97" s="1"/>
      <c r="MSN97" s="1"/>
      <c r="MSO97" s="1"/>
      <c r="MSP97" s="1"/>
      <c r="MSQ97" s="1"/>
      <c r="MSR97" s="1"/>
      <c r="MSS97" s="1"/>
      <c r="MST97" s="1"/>
      <c r="MSU97" s="1"/>
      <c r="MSV97" s="1"/>
      <c r="MSW97" s="1"/>
      <c r="MSX97" s="1"/>
      <c r="MSY97" s="1"/>
      <c r="MSZ97" s="1"/>
      <c r="MTA97" s="1"/>
      <c r="MTB97" s="1"/>
      <c r="MTC97" s="1"/>
      <c r="MTD97" s="1"/>
      <c r="MTE97" s="1"/>
      <c r="MTF97" s="1"/>
      <c r="MTG97" s="1"/>
      <c r="MTH97" s="1"/>
      <c r="MTI97" s="1"/>
      <c r="MTJ97" s="1"/>
      <c r="MTK97" s="1"/>
      <c r="MTL97" s="1"/>
      <c r="MTM97" s="1"/>
      <c r="MTN97" s="1"/>
      <c r="MTO97" s="1"/>
      <c r="MTP97" s="1"/>
      <c r="MTQ97" s="1"/>
      <c r="MTR97" s="1"/>
      <c r="MTS97" s="1"/>
      <c r="MTT97" s="1"/>
      <c r="MTU97" s="1"/>
      <c r="MTV97" s="1"/>
      <c r="MTW97" s="1"/>
      <c r="MTX97" s="1"/>
      <c r="MTY97" s="1"/>
      <c r="MTZ97" s="1"/>
      <c r="MUA97" s="1"/>
      <c r="MUB97" s="1"/>
      <c r="MUC97" s="1"/>
      <c r="MUD97" s="1"/>
      <c r="MUE97" s="1"/>
      <c r="MUF97" s="1"/>
      <c r="MUG97" s="1"/>
      <c r="MUH97" s="1"/>
      <c r="MUI97" s="1"/>
      <c r="MUJ97" s="1"/>
      <c r="MUK97" s="1"/>
      <c r="MUL97" s="1"/>
      <c r="MUM97" s="1"/>
      <c r="MUN97" s="1"/>
      <c r="MUO97" s="1"/>
      <c r="MUP97" s="1"/>
      <c r="MUQ97" s="1"/>
      <c r="MUR97" s="1"/>
      <c r="MUS97" s="1"/>
      <c r="MUT97" s="1"/>
      <c r="MUU97" s="1"/>
      <c r="MUV97" s="1"/>
      <c r="MUW97" s="1"/>
      <c r="MUX97" s="1"/>
      <c r="MUY97" s="1"/>
      <c r="MUZ97" s="1"/>
      <c r="MVA97" s="1"/>
      <c r="MVB97" s="1"/>
      <c r="MVC97" s="1"/>
      <c r="MVD97" s="1"/>
      <c r="MVE97" s="1"/>
      <c r="MVF97" s="1"/>
      <c r="MVG97" s="1"/>
      <c r="MVH97" s="1"/>
      <c r="MVI97" s="1"/>
      <c r="MVJ97" s="1"/>
      <c r="MVK97" s="1"/>
      <c r="MVL97" s="1"/>
      <c r="MVM97" s="1"/>
      <c r="MVN97" s="1"/>
      <c r="MVO97" s="1"/>
      <c r="MVP97" s="1"/>
      <c r="MVQ97" s="1"/>
      <c r="MVR97" s="1"/>
      <c r="MVS97" s="1"/>
      <c r="MVT97" s="1"/>
      <c r="MVU97" s="1"/>
      <c r="MVV97" s="1"/>
      <c r="MVW97" s="1"/>
      <c r="MVX97" s="1"/>
      <c r="MVY97" s="1"/>
      <c r="MVZ97" s="1"/>
      <c r="MWA97" s="1"/>
      <c r="MWB97" s="1"/>
      <c r="MWC97" s="1"/>
      <c r="MWD97" s="1"/>
      <c r="MWE97" s="1"/>
      <c r="MWF97" s="1"/>
      <c r="MWG97" s="1"/>
      <c r="MWH97" s="1"/>
      <c r="MWI97" s="1"/>
      <c r="MWJ97" s="1"/>
      <c r="MWK97" s="1"/>
      <c r="MWL97" s="1"/>
      <c r="MWM97" s="1"/>
      <c r="MWN97" s="1"/>
      <c r="MWO97" s="1"/>
      <c r="MWP97" s="1"/>
      <c r="MWQ97" s="1"/>
      <c r="MWR97" s="1"/>
      <c r="MWS97" s="1"/>
      <c r="MWT97" s="1"/>
      <c r="MWU97" s="1"/>
      <c r="MWV97" s="1"/>
      <c r="MWW97" s="1"/>
      <c r="MWX97" s="1"/>
      <c r="MWY97" s="1"/>
      <c r="MWZ97" s="1"/>
      <c r="MXA97" s="1"/>
      <c r="MXB97" s="1"/>
      <c r="MXC97" s="1"/>
      <c r="MXD97" s="1"/>
      <c r="MXE97" s="1"/>
      <c r="MXF97" s="1"/>
      <c r="MXG97" s="1"/>
      <c r="MXH97" s="1"/>
      <c r="MXI97" s="1"/>
      <c r="MXJ97" s="1"/>
      <c r="MXK97" s="1"/>
      <c r="MXL97" s="1"/>
      <c r="MXM97" s="1"/>
      <c r="MXN97" s="1"/>
      <c r="MXO97" s="1"/>
      <c r="MXP97" s="1"/>
      <c r="MXQ97" s="1"/>
      <c r="MXR97" s="1"/>
      <c r="MXS97" s="1"/>
      <c r="MXT97" s="1"/>
      <c r="MXU97" s="1"/>
      <c r="MXV97" s="1"/>
      <c r="MXW97" s="1"/>
      <c r="MXX97" s="1"/>
      <c r="MXY97" s="1"/>
      <c r="MXZ97" s="1"/>
      <c r="MYA97" s="1"/>
      <c r="MYB97" s="1"/>
      <c r="MYC97" s="1"/>
      <c r="MYD97" s="1"/>
      <c r="MYE97" s="1"/>
      <c r="MYF97" s="1"/>
      <c r="MYG97" s="1"/>
      <c r="MYH97" s="1"/>
      <c r="MYI97" s="1"/>
      <c r="MYJ97" s="1"/>
      <c r="MYK97" s="1"/>
      <c r="MYL97" s="1"/>
      <c r="MYM97" s="1"/>
      <c r="MYN97" s="1"/>
      <c r="MYO97" s="1"/>
      <c r="MYP97" s="1"/>
      <c r="MYQ97" s="1"/>
      <c r="MYR97" s="1"/>
      <c r="MYS97" s="1"/>
      <c r="MYT97" s="1"/>
      <c r="MYU97" s="1"/>
      <c r="MYV97" s="1"/>
      <c r="MYW97" s="1"/>
      <c r="MYX97" s="1"/>
      <c r="MYY97" s="1"/>
      <c r="MYZ97" s="1"/>
      <c r="MZA97" s="1"/>
      <c r="MZB97" s="1"/>
      <c r="MZC97" s="1"/>
      <c r="MZD97" s="1"/>
      <c r="MZE97" s="1"/>
      <c r="MZF97" s="1"/>
      <c r="MZG97" s="1"/>
      <c r="MZH97" s="1"/>
      <c r="MZI97" s="1"/>
      <c r="MZJ97" s="1"/>
      <c r="MZK97" s="1"/>
      <c r="MZL97" s="1"/>
      <c r="MZM97" s="1"/>
      <c r="MZN97" s="1"/>
      <c r="MZO97" s="1"/>
      <c r="MZP97" s="1"/>
      <c r="MZQ97" s="1"/>
      <c r="MZR97" s="1"/>
      <c r="MZS97" s="1"/>
      <c r="MZT97" s="1"/>
      <c r="MZU97" s="1"/>
      <c r="MZV97" s="1"/>
      <c r="MZW97" s="1"/>
      <c r="MZX97" s="1"/>
      <c r="MZY97" s="1"/>
      <c r="MZZ97" s="1"/>
      <c r="NAA97" s="1"/>
      <c r="NAB97" s="1"/>
      <c r="NAC97" s="1"/>
      <c r="NAD97" s="1"/>
      <c r="NAE97" s="1"/>
      <c r="NAF97" s="1"/>
      <c r="NAG97" s="1"/>
      <c r="NAH97" s="1"/>
      <c r="NAI97" s="1"/>
      <c r="NAJ97" s="1"/>
      <c r="NAK97" s="1"/>
      <c r="NAL97" s="1"/>
      <c r="NAM97" s="1"/>
      <c r="NAN97" s="1"/>
      <c r="NAO97" s="1"/>
      <c r="NAP97" s="1"/>
      <c r="NAQ97" s="1"/>
      <c r="NAR97" s="1"/>
      <c r="NAS97" s="1"/>
      <c r="NAT97" s="1"/>
      <c r="NAU97" s="1"/>
      <c r="NAV97" s="1"/>
      <c r="NAW97" s="1"/>
      <c r="NAX97" s="1"/>
      <c r="NAY97" s="1"/>
      <c r="NAZ97" s="1"/>
      <c r="NBA97" s="1"/>
      <c r="NBB97" s="1"/>
      <c r="NBC97" s="1"/>
      <c r="NBD97" s="1"/>
      <c r="NBE97" s="1"/>
      <c r="NBF97" s="1"/>
      <c r="NBG97" s="1"/>
      <c r="NBH97" s="1"/>
      <c r="NBI97" s="1"/>
      <c r="NBJ97" s="1"/>
      <c r="NBK97" s="1"/>
      <c r="NBL97" s="1"/>
      <c r="NBM97" s="1"/>
      <c r="NBN97" s="1"/>
      <c r="NBO97" s="1"/>
      <c r="NBP97" s="1"/>
      <c r="NBQ97" s="1"/>
      <c r="NBR97" s="1"/>
      <c r="NBS97" s="1"/>
      <c r="NBT97" s="1"/>
      <c r="NBU97" s="1"/>
      <c r="NBV97" s="1"/>
      <c r="NBW97" s="1"/>
      <c r="NBX97" s="1"/>
      <c r="NBY97" s="1"/>
      <c r="NBZ97" s="1"/>
      <c r="NCA97" s="1"/>
      <c r="NCB97" s="1"/>
      <c r="NCC97" s="1"/>
      <c r="NCD97" s="1"/>
      <c r="NCE97" s="1"/>
      <c r="NCF97" s="1"/>
      <c r="NCG97" s="1"/>
      <c r="NCH97" s="1"/>
      <c r="NCI97" s="1"/>
      <c r="NCJ97" s="1"/>
      <c r="NCK97" s="1"/>
      <c r="NCL97" s="1"/>
      <c r="NCM97" s="1"/>
      <c r="NCN97" s="1"/>
      <c r="NCO97" s="1"/>
      <c r="NCP97" s="1"/>
      <c r="NCQ97" s="1"/>
      <c r="NCR97" s="1"/>
      <c r="NCS97" s="1"/>
      <c r="NCT97" s="1"/>
      <c r="NCU97" s="1"/>
      <c r="NCV97" s="1"/>
      <c r="NCW97" s="1"/>
      <c r="NCX97" s="1"/>
      <c r="NCY97" s="1"/>
      <c r="NCZ97" s="1"/>
      <c r="NDA97" s="1"/>
      <c r="NDB97" s="1"/>
      <c r="NDC97" s="1"/>
      <c r="NDD97" s="1"/>
      <c r="NDE97" s="1"/>
      <c r="NDF97" s="1"/>
      <c r="NDG97" s="1"/>
      <c r="NDH97" s="1"/>
      <c r="NDI97" s="1"/>
      <c r="NDJ97" s="1"/>
      <c r="NDK97" s="1"/>
      <c r="NDL97" s="1"/>
      <c r="NDM97" s="1"/>
      <c r="NDN97" s="1"/>
      <c r="NDO97" s="1"/>
      <c r="NDP97" s="1"/>
      <c r="NDQ97" s="1"/>
      <c r="NDR97" s="1"/>
      <c r="NDS97" s="1"/>
      <c r="NDT97" s="1"/>
      <c r="NDU97" s="1"/>
      <c r="NDV97" s="1"/>
      <c r="NDW97" s="1"/>
      <c r="NDX97" s="1"/>
      <c r="NDY97" s="1"/>
      <c r="NDZ97" s="1"/>
      <c r="NEA97" s="1"/>
      <c r="NEB97" s="1"/>
      <c r="NEC97" s="1"/>
      <c r="NED97" s="1"/>
      <c r="NEE97" s="1"/>
      <c r="NEF97" s="1"/>
      <c r="NEG97" s="1"/>
      <c r="NEH97" s="1"/>
      <c r="NEI97" s="1"/>
      <c r="NEJ97" s="1"/>
      <c r="NEK97" s="1"/>
      <c r="NEL97" s="1"/>
      <c r="NEM97" s="1"/>
      <c r="NEN97" s="1"/>
      <c r="NEO97" s="1"/>
      <c r="NEP97" s="1"/>
      <c r="NEQ97" s="1"/>
      <c r="NER97" s="1"/>
      <c r="NES97" s="1"/>
      <c r="NET97" s="1"/>
      <c r="NEU97" s="1"/>
      <c r="NEV97" s="1"/>
      <c r="NEW97" s="1"/>
      <c r="NEX97" s="1"/>
      <c r="NEY97" s="1"/>
      <c r="NEZ97" s="1"/>
      <c r="NFA97" s="1"/>
      <c r="NFB97" s="1"/>
      <c r="NFC97" s="1"/>
      <c r="NFD97" s="1"/>
      <c r="NFE97" s="1"/>
      <c r="NFF97" s="1"/>
      <c r="NFG97" s="1"/>
      <c r="NFH97" s="1"/>
      <c r="NFI97" s="1"/>
      <c r="NFJ97" s="1"/>
      <c r="NFK97" s="1"/>
      <c r="NFL97" s="1"/>
      <c r="NFM97" s="1"/>
      <c r="NFN97" s="1"/>
      <c r="NFO97" s="1"/>
      <c r="NFP97" s="1"/>
      <c r="NFQ97" s="1"/>
      <c r="NFR97" s="1"/>
      <c r="NFS97" s="1"/>
      <c r="NFT97" s="1"/>
      <c r="NFU97" s="1"/>
      <c r="NFV97" s="1"/>
      <c r="NFW97" s="1"/>
      <c r="NFX97" s="1"/>
      <c r="NFY97" s="1"/>
      <c r="NFZ97" s="1"/>
      <c r="NGA97" s="1"/>
      <c r="NGB97" s="1"/>
      <c r="NGC97" s="1"/>
      <c r="NGD97" s="1"/>
      <c r="NGE97" s="1"/>
      <c r="NGF97" s="1"/>
      <c r="NGG97" s="1"/>
      <c r="NGH97" s="1"/>
      <c r="NGI97" s="1"/>
      <c r="NGJ97" s="1"/>
      <c r="NGK97" s="1"/>
      <c r="NGL97" s="1"/>
      <c r="NGM97" s="1"/>
      <c r="NGN97" s="1"/>
      <c r="NGO97" s="1"/>
      <c r="NGP97" s="1"/>
      <c r="NGQ97" s="1"/>
      <c r="NGR97" s="1"/>
      <c r="NGS97" s="1"/>
      <c r="NGT97" s="1"/>
      <c r="NGU97" s="1"/>
      <c r="NGV97" s="1"/>
      <c r="NGW97" s="1"/>
      <c r="NGX97" s="1"/>
      <c r="NGY97" s="1"/>
      <c r="NGZ97" s="1"/>
      <c r="NHA97" s="1"/>
      <c r="NHB97" s="1"/>
      <c r="NHC97" s="1"/>
      <c r="NHD97" s="1"/>
      <c r="NHE97" s="1"/>
      <c r="NHF97" s="1"/>
      <c r="NHG97" s="1"/>
      <c r="NHH97" s="1"/>
      <c r="NHI97" s="1"/>
      <c r="NHJ97" s="1"/>
      <c r="NHK97" s="1"/>
      <c r="NHL97" s="1"/>
      <c r="NHM97" s="1"/>
      <c r="NHN97" s="1"/>
      <c r="NHO97" s="1"/>
      <c r="NHP97" s="1"/>
      <c r="NHQ97" s="1"/>
      <c r="NHR97" s="1"/>
      <c r="NHS97" s="1"/>
      <c r="NHT97" s="1"/>
      <c r="NHU97" s="1"/>
      <c r="NHV97" s="1"/>
      <c r="NHW97" s="1"/>
      <c r="NHX97" s="1"/>
      <c r="NHY97" s="1"/>
      <c r="NHZ97" s="1"/>
      <c r="NIA97" s="1"/>
      <c r="NIB97" s="1"/>
      <c r="NIC97" s="1"/>
      <c r="NID97" s="1"/>
      <c r="NIE97" s="1"/>
      <c r="NIF97" s="1"/>
      <c r="NIG97" s="1"/>
      <c r="NIH97" s="1"/>
      <c r="NII97" s="1"/>
      <c r="NIJ97" s="1"/>
      <c r="NIK97" s="1"/>
      <c r="NIL97" s="1"/>
      <c r="NIM97" s="1"/>
      <c r="NIN97" s="1"/>
      <c r="NIO97" s="1"/>
      <c r="NIP97" s="1"/>
      <c r="NIQ97" s="1"/>
      <c r="NIR97" s="1"/>
      <c r="NIS97" s="1"/>
      <c r="NIT97" s="1"/>
      <c r="NIU97" s="1"/>
      <c r="NIV97" s="1"/>
      <c r="NIW97" s="1"/>
      <c r="NIX97" s="1"/>
      <c r="NIY97" s="1"/>
      <c r="NIZ97" s="1"/>
      <c r="NJA97" s="1"/>
      <c r="NJB97" s="1"/>
      <c r="NJC97" s="1"/>
      <c r="NJD97" s="1"/>
      <c r="NJE97" s="1"/>
      <c r="NJF97" s="1"/>
      <c r="NJG97" s="1"/>
      <c r="NJH97" s="1"/>
      <c r="NJI97" s="1"/>
      <c r="NJJ97" s="1"/>
      <c r="NJK97" s="1"/>
      <c r="NJL97" s="1"/>
      <c r="NJM97" s="1"/>
      <c r="NJN97" s="1"/>
      <c r="NJO97" s="1"/>
      <c r="NJP97" s="1"/>
      <c r="NJQ97" s="1"/>
      <c r="NJR97" s="1"/>
      <c r="NJS97" s="1"/>
      <c r="NJT97" s="1"/>
      <c r="NJU97" s="1"/>
      <c r="NJV97" s="1"/>
      <c r="NJW97" s="1"/>
      <c r="NJX97" s="1"/>
      <c r="NJY97" s="1"/>
      <c r="NJZ97" s="1"/>
      <c r="NKA97" s="1"/>
      <c r="NKB97" s="1"/>
      <c r="NKC97" s="1"/>
      <c r="NKD97" s="1"/>
      <c r="NKE97" s="1"/>
      <c r="NKF97" s="1"/>
      <c r="NKG97" s="1"/>
      <c r="NKH97" s="1"/>
      <c r="NKI97" s="1"/>
      <c r="NKJ97" s="1"/>
      <c r="NKK97" s="1"/>
      <c r="NKL97" s="1"/>
      <c r="NKM97" s="1"/>
      <c r="NKN97" s="1"/>
      <c r="NKO97" s="1"/>
      <c r="NKP97" s="1"/>
      <c r="NKQ97" s="1"/>
      <c r="NKR97" s="1"/>
      <c r="NKS97" s="1"/>
      <c r="NKT97" s="1"/>
      <c r="NKU97" s="1"/>
      <c r="NKV97" s="1"/>
      <c r="NKW97" s="1"/>
      <c r="NKX97" s="1"/>
      <c r="NKY97" s="1"/>
      <c r="NKZ97" s="1"/>
      <c r="NLA97" s="1"/>
      <c r="NLB97" s="1"/>
      <c r="NLC97" s="1"/>
      <c r="NLD97" s="1"/>
      <c r="NLE97" s="1"/>
      <c r="NLF97" s="1"/>
      <c r="NLG97" s="1"/>
      <c r="NLH97" s="1"/>
      <c r="NLI97" s="1"/>
      <c r="NLJ97" s="1"/>
      <c r="NLK97" s="1"/>
      <c r="NLL97" s="1"/>
      <c r="NLM97" s="1"/>
      <c r="NLN97" s="1"/>
      <c r="NLO97" s="1"/>
      <c r="NLP97" s="1"/>
      <c r="NLQ97" s="1"/>
      <c r="NLR97" s="1"/>
      <c r="NLS97" s="1"/>
      <c r="NLT97" s="1"/>
      <c r="NLU97" s="1"/>
      <c r="NLV97" s="1"/>
      <c r="NLW97" s="1"/>
      <c r="NLX97" s="1"/>
      <c r="NLY97" s="1"/>
      <c r="NLZ97" s="1"/>
      <c r="NMA97" s="1"/>
      <c r="NMB97" s="1"/>
      <c r="NMC97" s="1"/>
      <c r="NMD97" s="1"/>
      <c r="NME97" s="1"/>
      <c r="NMF97" s="1"/>
      <c r="NMG97" s="1"/>
      <c r="NMH97" s="1"/>
      <c r="NMI97" s="1"/>
      <c r="NMJ97" s="1"/>
      <c r="NMK97" s="1"/>
      <c r="NML97" s="1"/>
      <c r="NMM97" s="1"/>
      <c r="NMN97" s="1"/>
      <c r="NMO97" s="1"/>
      <c r="NMP97" s="1"/>
      <c r="NMQ97" s="1"/>
      <c r="NMR97" s="1"/>
      <c r="NMS97" s="1"/>
      <c r="NMT97" s="1"/>
      <c r="NMU97" s="1"/>
      <c r="NMV97" s="1"/>
      <c r="NMW97" s="1"/>
      <c r="NMX97" s="1"/>
      <c r="NMY97" s="1"/>
      <c r="NMZ97" s="1"/>
      <c r="NNA97" s="1"/>
      <c r="NNB97" s="1"/>
      <c r="NNC97" s="1"/>
      <c r="NND97" s="1"/>
      <c r="NNE97" s="1"/>
      <c r="NNF97" s="1"/>
      <c r="NNG97" s="1"/>
      <c r="NNH97" s="1"/>
      <c r="NNI97" s="1"/>
      <c r="NNJ97" s="1"/>
      <c r="NNK97" s="1"/>
      <c r="NNL97" s="1"/>
      <c r="NNM97" s="1"/>
      <c r="NNN97" s="1"/>
      <c r="NNO97" s="1"/>
      <c r="NNP97" s="1"/>
      <c r="NNQ97" s="1"/>
      <c r="NNR97" s="1"/>
      <c r="NNS97" s="1"/>
      <c r="NNT97" s="1"/>
      <c r="NNU97" s="1"/>
      <c r="NNV97" s="1"/>
      <c r="NNW97" s="1"/>
      <c r="NNX97" s="1"/>
      <c r="NNY97" s="1"/>
      <c r="NNZ97" s="1"/>
      <c r="NOA97" s="1"/>
      <c r="NOB97" s="1"/>
      <c r="NOC97" s="1"/>
      <c r="NOD97" s="1"/>
      <c r="NOE97" s="1"/>
      <c r="NOF97" s="1"/>
      <c r="NOG97" s="1"/>
      <c r="NOH97" s="1"/>
      <c r="NOI97" s="1"/>
      <c r="NOJ97" s="1"/>
      <c r="NOK97" s="1"/>
      <c r="NOL97" s="1"/>
      <c r="NOM97" s="1"/>
      <c r="NON97" s="1"/>
      <c r="NOO97" s="1"/>
      <c r="NOP97" s="1"/>
      <c r="NOQ97" s="1"/>
      <c r="NOR97" s="1"/>
      <c r="NOS97" s="1"/>
      <c r="NOT97" s="1"/>
      <c r="NOU97" s="1"/>
      <c r="NOV97" s="1"/>
      <c r="NOW97" s="1"/>
      <c r="NOX97" s="1"/>
      <c r="NOY97" s="1"/>
      <c r="NOZ97" s="1"/>
      <c r="NPA97" s="1"/>
      <c r="NPB97" s="1"/>
      <c r="NPC97" s="1"/>
      <c r="NPD97" s="1"/>
      <c r="NPE97" s="1"/>
      <c r="NPF97" s="1"/>
      <c r="NPG97" s="1"/>
      <c r="NPH97" s="1"/>
      <c r="NPI97" s="1"/>
      <c r="NPJ97" s="1"/>
      <c r="NPK97" s="1"/>
      <c r="NPL97" s="1"/>
      <c r="NPM97" s="1"/>
      <c r="NPN97" s="1"/>
      <c r="NPO97" s="1"/>
      <c r="NPP97" s="1"/>
      <c r="NPQ97" s="1"/>
      <c r="NPR97" s="1"/>
      <c r="NPS97" s="1"/>
      <c r="NPT97" s="1"/>
      <c r="NPU97" s="1"/>
      <c r="NPV97" s="1"/>
      <c r="NPW97" s="1"/>
      <c r="NPX97" s="1"/>
      <c r="NPY97" s="1"/>
      <c r="NPZ97" s="1"/>
      <c r="NQA97" s="1"/>
      <c r="NQB97" s="1"/>
      <c r="NQC97" s="1"/>
      <c r="NQD97" s="1"/>
      <c r="NQE97" s="1"/>
      <c r="NQF97" s="1"/>
      <c r="NQG97" s="1"/>
      <c r="NQH97" s="1"/>
      <c r="NQI97" s="1"/>
      <c r="NQJ97" s="1"/>
      <c r="NQK97" s="1"/>
      <c r="NQL97" s="1"/>
      <c r="NQM97" s="1"/>
      <c r="NQN97" s="1"/>
      <c r="NQO97" s="1"/>
      <c r="NQP97" s="1"/>
      <c r="NQQ97" s="1"/>
      <c r="NQR97" s="1"/>
      <c r="NQS97" s="1"/>
      <c r="NQT97" s="1"/>
      <c r="NQU97" s="1"/>
      <c r="NQV97" s="1"/>
      <c r="NQW97" s="1"/>
      <c r="NQX97" s="1"/>
      <c r="NQY97" s="1"/>
      <c r="NQZ97" s="1"/>
      <c r="NRA97" s="1"/>
      <c r="NRB97" s="1"/>
      <c r="NRC97" s="1"/>
      <c r="NRD97" s="1"/>
      <c r="NRE97" s="1"/>
      <c r="NRF97" s="1"/>
      <c r="NRG97" s="1"/>
      <c r="NRH97" s="1"/>
      <c r="NRI97" s="1"/>
      <c r="NRJ97" s="1"/>
      <c r="NRK97" s="1"/>
      <c r="NRL97" s="1"/>
      <c r="NRM97" s="1"/>
      <c r="NRN97" s="1"/>
      <c r="NRO97" s="1"/>
      <c r="NRP97" s="1"/>
      <c r="NRQ97" s="1"/>
      <c r="NRR97" s="1"/>
      <c r="NRS97" s="1"/>
      <c r="NRT97" s="1"/>
      <c r="NRU97" s="1"/>
      <c r="NRV97" s="1"/>
      <c r="NRW97" s="1"/>
      <c r="NRX97" s="1"/>
      <c r="NRY97" s="1"/>
      <c r="NRZ97" s="1"/>
      <c r="NSA97" s="1"/>
      <c r="NSB97" s="1"/>
      <c r="NSC97" s="1"/>
      <c r="NSD97" s="1"/>
      <c r="NSE97" s="1"/>
      <c r="NSF97" s="1"/>
      <c r="NSG97" s="1"/>
      <c r="NSH97" s="1"/>
      <c r="NSI97" s="1"/>
      <c r="NSJ97" s="1"/>
      <c r="NSK97" s="1"/>
      <c r="NSL97" s="1"/>
      <c r="NSM97" s="1"/>
      <c r="NSN97" s="1"/>
      <c r="NSO97" s="1"/>
      <c r="NSP97" s="1"/>
      <c r="NSQ97" s="1"/>
      <c r="NSR97" s="1"/>
      <c r="NSS97" s="1"/>
      <c r="NST97" s="1"/>
      <c r="NSU97" s="1"/>
      <c r="NSV97" s="1"/>
      <c r="NSW97" s="1"/>
      <c r="NSX97" s="1"/>
      <c r="NSY97" s="1"/>
      <c r="NSZ97" s="1"/>
      <c r="NTA97" s="1"/>
      <c r="NTB97" s="1"/>
      <c r="NTC97" s="1"/>
      <c r="NTD97" s="1"/>
      <c r="NTE97" s="1"/>
      <c r="NTF97" s="1"/>
      <c r="NTG97" s="1"/>
      <c r="NTH97" s="1"/>
      <c r="NTI97" s="1"/>
      <c r="NTJ97" s="1"/>
      <c r="NTK97" s="1"/>
      <c r="NTL97" s="1"/>
      <c r="NTM97" s="1"/>
      <c r="NTN97" s="1"/>
      <c r="NTO97" s="1"/>
      <c r="NTP97" s="1"/>
      <c r="NTQ97" s="1"/>
      <c r="NTR97" s="1"/>
      <c r="NTS97" s="1"/>
      <c r="NTT97" s="1"/>
      <c r="NTU97" s="1"/>
      <c r="NTV97" s="1"/>
      <c r="NTW97" s="1"/>
      <c r="NTX97" s="1"/>
      <c r="NTY97" s="1"/>
      <c r="NTZ97" s="1"/>
      <c r="NUA97" s="1"/>
      <c r="NUB97" s="1"/>
      <c r="NUC97" s="1"/>
      <c r="NUD97" s="1"/>
      <c r="NUE97" s="1"/>
      <c r="NUF97" s="1"/>
      <c r="NUG97" s="1"/>
      <c r="NUH97" s="1"/>
      <c r="NUI97" s="1"/>
      <c r="NUJ97" s="1"/>
      <c r="NUK97" s="1"/>
      <c r="NUL97" s="1"/>
      <c r="NUM97" s="1"/>
      <c r="NUN97" s="1"/>
      <c r="NUO97" s="1"/>
      <c r="NUP97" s="1"/>
      <c r="NUQ97" s="1"/>
      <c r="NUR97" s="1"/>
      <c r="NUS97" s="1"/>
      <c r="NUT97" s="1"/>
      <c r="NUU97" s="1"/>
      <c r="NUV97" s="1"/>
      <c r="NUW97" s="1"/>
      <c r="NUX97" s="1"/>
      <c r="NUY97" s="1"/>
      <c r="NUZ97" s="1"/>
      <c r="NVA97" s="1"/>
      <c r="NVB97" s="1"/>
      <c r="NVC97" s="1"/>
      <c r="NVD97" s="1"/>
      <c r="NVE97" s="1"/>
      <c r="NVF97" s="1"/>
      <c r="NVG97" s="1"/>
      <c r="NVH97" s="1"/>
      <c r="NVI97" s="1"/>
      <c r="NVJ97" s="1"/>
      <c r="NVK97" s="1"/>
      <c r="NVL97" s="1"/>
      <c r="NVM97" s="1"/>
      <c r="NVN97" s="1"/>
      <c r="NVO97" s="1"/>
      <c r="NVP97" s="1"/>
      <c r="NVQ97" s="1"/>
      <c r="NVR97" s="1"/>
      <c r="NVS97" s="1"/>
      <c r="NVT97" s="1"/>
      <c r="NVU97" s="1"/>
      <c r="NVV97" s="1"/>
      <c r="NVW97" s="1"/>
      <c r="NVX97" s="1"/>
      <c r="NVY97" s="1"/>
      <c r="NVZ97" s="1"/>
      <c r="NWA97" s="1"/>
      <c r="NWB97" s="1"/>
      <c r="NWC97" s="1"/>
      <c r="NWD97" s="1"/>
      <c r="NWE97" s="1"/>
      <c r="NWF97" s="1"/>
      <c r="NWG97" s="1"/>
      <c r="NWH97" s="1"/>
      <c r="NWI97" s="1"/>
      <c r="NWJ97" s="1"/>
      <c r="NWK97" s="1"/>
      <c r="NWL97" s="1"/>
      <c r="NWM97" s="1"/>
      <c r="NWN97" s="1"/>
      <c r="NWO97" s="1"/>
      <c r="NWP97" s="1"/>
      <c r="NWQ97" s="1"/>
      <c r="NWR97" s="1"/>
      <c r="NWS97" s="1"/>
      <c r="NWT97" s="1"/>
      <c r="NWU97" s="1"/>
      <c r="NWV97" s="1"/>
      <c r="NWW97" s="1"/>
      <c r="NWX97" s="1"/>
      <c r="NWY97" s="1"/>
      <c r="NWZ97" s="1"/>
      <c r="NXA97" s="1"/>
      <c r="NXB97" s="1"/>
      <c r="NXC97" s="1"/>
      <c r="NXD97" s="1"/>
      <c r="NXE97" s="1"/>
      <c r="NXF97" s="1"/>
      <c r="NXG97" s="1"/>
      <c r="NXH97" s="1"/>
      <c r="NXI97" s="1"/>
      <c r="NXJ97" s="1"/>
      <c r="NXK97" s="1"/>
      <c r="NXL97" s="1"/>
      <c r="NXM97" s="1"/>
      <c r="NXN97" s="1"/>
      <c r="NXO97" s="1"/>
      <c r="NXP97" s="1"/>
      <c r="NXQ97" s="1"/>
      <c r="NXR97" s="1"/>
      <c r="NXS97" s="1"/>
      <c r="NXT97" s="1"/>
      <c r="NXU97" s="1"/>
      <c r="NXV97" s="1"/>
      <c r="NXW97" s="1"/>
      <c r="NXX97" s="1"/>
      <c r="NXY97" s="1"/>
      <c r="NXZ97" s="1"/>
      <c r="NYA97" s="1"/>
      <c r="NYB97" s="1"/>
      <c r="NYC97" s="1"/>
      <c r="NYD97" s="1"/>
      <c r="NYE97" s="1"/>
      <c r="NYF97" s="1"/>
      <c r="NYG97" s="1"/>
      <c r="NYH97" s="1"/>
      <c r="NYI97" s="1"/>
      <c r="NYJ97" s="1"/>
      <c r="NYK97" s="1"/>
      <c r="NYL97" s="1"/>
      <c r="NYM97" s="1"/>
      <c r="NYN97" s="1"/>
      <c r="NYO97" s="1"/>
      <c r="NYP97" s="1"/>
      <c r="NYQ97" s="1"/>
      <c r="NYR97" s="1"/>
      <c r="NYS97" s="1"/>
      <c r="NYT97" s="1"/>
      <c r="NYU97" s="1"/>
      <c r="NYV97" s="1"/>
      <c r="NYW97" s="1"/>
      <c r="NYX97" s="1"/>
      <c r="NYY97" s="1"/>
      <c r="NYZ97" s="1"/>
      <c r="NZA97" s="1"/>
      <c r="NZB97" s="1"/>
      <c r="NZC97" s="1"/>
      <c r="NZD97" s="1"/>
      <c r="NZE97" s="1"/>
      <c r="NZF97" s="1"/>
      <c r="NZG97" s="1"/>
      <c r="NZH97" s="1"/>
      <c r="NZI97" s="1"/>
      <c r="NZJ97" s="1"/>
      <c r="NZK97" s="1"/>
      <c r="NZL97" s="1"/>
      <c r="NZM97" s="1"/>
      <c r="NZN97" s="1"/>
      <c r="NZO97" s="1"/>
      <c r="NZP97" s="1"/>
      <c r="NZQ97" s="1"/>
      <c r="NZR97" s="1"/>
      <c r="NZS97" s="1"/>
      <c r="NZT97" s="1"/>
      <c r="NZU97" s="1"/>
      <c r="NZV97" s="1"/>
      <c r="NZW97" s="1"/>
      <c r="NZX97" s="1"/>
      <c r="NZY97" s="1"/>
      <c r="NZZ97" s="1"/>
      <c r="OAA97" s="1"/>
      <c r="OAB97" s="1"/>
      <c r="OAC97" s="1"/>
      <c r="OAD97" s="1"/>
      <c r="OAE97" s="1"/>
      <c r="OAF97" s="1"/>
      <c r="OAG97" s="1"/>
      <c r="OAH97" s="1"/>
      <c r="OAI97" s="1"/>
      <c r="OAJ97" s="1"/>
      <c r="OAK97" s="1"/>
      <c r="OAL97" s="1"/>
      <c r="OAM97" s="1"/>
      <c r="OAN97" s="1"/>
      <c r="OAO97" s="1"/>
      <c r="OAP97" s="1"/>
      <c r="OAQ97" s="1"/>
      <c r="OAR97" s="1"/>
      <c r="OAS97" s="1"/>
      <c r="OAT97" s="1"/>
      <c r="OAU97" s="1"/>
      <c r="OAV97" s="1"/>
      <c r="OAW97" s="1"/>
      <c r="OAX97" s="1"/>
      <c r="OAY97" s="1"/>
      <c r="OAZ97" s="1"/>
      <c r="OBA97" s="1"/>
      <c r="OBB97" s="1"/>
      <c r="OBC97" s="1"/>
      <c r="OBD97" s="1"/>
      <c r="OBE97" s="1"/>
      <c r="OBF97" s="1"/>
      <c r="OBG97" s="1"/>
      <c r="OBH97" s="1"/>
      <c r="OBI97" s="1"/>
      <c r="OBJ97" s="1"/>
      <c r="OBK97" s="1"/>
      <c r="OBL97" s="1"/>
      <c r="OBM97" s="1"/>
      <c r="OBN97" s="1"/>
      <c r="OBO97" s="1"/>
      <c r="OBP97" s="1"/>
      <c r="OBQ97" s="1"/>
      <c r="OBR97" s="1"/>
      <c r="OBS97" s="1"/>
      <c r="OBT97" s="1"/>
      <c r="OBU97" s="1"/>
      <c r="OBV97" s="1"/>
      <c r="OBW97" s="1"/>
      <c r="OBX97" s="1"/>
      <c r="OBY97" s="1"/>
      <c r="OBZ97" s="1"/>
      <c r="OCA97" s="1"/>
      <c r="OCB97" s="1"/>
      <c r="OCC97" s="1"/>
      <c r="OCD97" s="1"/>
      <c r="OCE97" s="1"/>
      <c r="OCF97" s="1"/>
      <c r="OCG97" s="1"/>
      <c r="OCH97" s="1"/>
      <c r="OCI97" s="1"/>
      <c r="OCJ97" s="1"/>
      <c r="OCK97" s="1"/>
      <c r="OCL97" s="1"/>
      <c r="OCM97" s="1"/>
      <c r="OCN97" s="1"/>
      <c r="OCO97" s="1"/>
      <c r="OCP97" s="1"/>
      <c r="OCQ97" s="1"/>
      <c r="OCR97" s="1"/>
      <c r="OCS97" s="1"/>
      <c r="OCT97" s="1"/>
      <c r="OCU97" s="1"/>
      <c r="OCV97" s="1"/>
      <c r="OCW97" s="1"/>
      <c r="OCX97" s="1"/>
      <c r="OCY97" s="1"/>
      <c r="OCZ97" s="1"/>
      <c r="ODA97" s="1"/>
      <c r="ODB97" s="1"/>
      <c r="ODC97" s="1"/>
      <c r="ODD97" s="1"/>
      <c r="ODE97" s="1"/>
      <c r="ODF97" s="1"/>
      <c r="ODG97" s="1"/>
      <c r="ODH97" s="1"/>
      <c r="ODI97" s="1"/>
      <c r="ODJ97" s="1"/>
      <c r="ODK97" s="1"/>
      <c r="ODL97" s="1"/>
      <c r="ODM97" s="1"/>
      <c r="ODN97" s="1"/>
      <c r="ODO97" s="1"/>
      <c r="ODP97" s="1"/>
      <c r="ODQ97" s="1"/>
      <c r="ODR97" s="1"/>
      <c r="ODS97" s="1"/>
      <c r="ODT97" s="1"/>
      <c r="ODU97" s="1"/>
      <c r="ODV97" s="1"/>
      <c r="ODW97" s="1"/>
      <c r="ODX97" s="1"/>
      <c r="ODY97" s="1"/>
      <c r="ODZ97" s="1"/>
      <c r="OEA97" s="1"/>
      <c r="OEB97" s="1"/>
      <c r="OEC97" s="1"/>
      <c r="OED97" s="1"/>
      <c r="OEE97" s="1"/>
      <c r="OEF97" s="1"/>
      <c r="OEG97" s="1"/>
      <c r="OEH97" s="1"/>
      <c r="OEI97" s="1"/>
      <c r="OEJ97" s="1"/>
      <c r="OEK97" s="1"/>
      <c r="OEL97" s="1"/>
      <c r="OEM97" s="1"/>
      <c r="OEN97" s="1"/>
      <c r="OEO97" s="1"/>
      <c r="OEP97" s="1"/>
      <c r="OEQ97" s="1"/>
      <c r="OER97" s="1"/>
      <c r="OES97" s="1"/>
      <c r="OET97" s="1"/>
      <c r="OEU97" s="1"/>
      <c r="OEV97" s="1"/>
      <c r="OEW97" s="1"/>
      <c r="OEX97" s="1"/>
      <c r="OEY97" s="1"/>
      <c r="OEZ97" s="1"/>
      <c r="OFA97" s="1"/>
      <c r="OFB97" s="1"/>
      <c r="OFC97" s="1"/>
      <c r="OFD97" s="1"/>
      <c r="OFE97" s="1"/>
      <c r="OFF97" s="1"/>
      <c r="OFG97" s="1"/>
      <c r="OFH97" s="1"/>
      <c r="OFI97" s="1"/>
      <c r="OFJ97" s="1"/>
      <c r="OFK97" s="1"/>
      <c r="OFL97" s="1"/>
      <c r="OFM97" s="1"/>
      <c r="OFN97" s="1"/>
      <c r="OFO97" s="1"/>
      <c r="OFP97" s="1"/>
      <c r="OFQ97" s="1"/>
      <c r="OFR97" s="1"/>
      <c r="OFS97" s="1"/>
      <c r="OFT97" s="1"/>
      <c r="OFU97" s="1"/>
      <c r="OFV97" s="1"/>
      <c r="OFW97" s="1"/>
      <c r="OFX97" s="1"/>
      <c r="OFY97" s="1"/>
      <c r="OFZ97" s="1"/>
      <c r="OGA97" s="1"/>
      <c r="OGB97" s="1"/>
      <c r="OGC97" s="1"/>
      <c r="OGD97" s="1"/>
      <c r="OGE97" s="1"/>
      <c r="OGF97" s="1"/>
      <c r="OGG97" s="1"/>
      <c r="OGH97" s="1"/>
      <c r="OGI97" s="1"/>
      <c r="OGJ97" s="1"/>
      <c r="OGK97" s="1"/>
      <c r="OGL97" s="1"/>
      <c r="OGM97" s="1"/>
      <c r="OGN97" s="1"/>
      <c r="OGO97" s="1"/>
      <c r="OGP97" s="1"/>
      <c r="OGQ97" s="1"/>
      <c r="OGR97" s="1"/>
      <c r="OGS97" s="1"/>
      <c r="OGT97" s="1"/>
      <c r="OGU97" s="1"/>
      <c r="OGV97" s="1"/>
      <c r="OGW97" s="1"/>
      <c r="OGX97" s="1"/>
      <c r="OGY97" s="1"/>
      <c r="OGZ97" s="1"/>
      <c r="OHA97" s="1"/>
      <c r="OHB97" s="1"/>
      <c r="OHC97" s="1"/>
      <c r="OHD97" s="1"/>
      <c r="OHE97" s="1"/>
      <c r="OHF97" s="1"/>
      <c r="OHG97" s="1"/>
      <c r="OHH97" s="1"/>
      <c r="OHI97" s="1"/>
      <c r="OHJ97" s="1"/>
      <c r="OHK97" s="1"/>
      <c r="OHL97" s="1"/>
      <c r="OHM97" s="1"/>
      <c r="OHN97" s="1"/>
      <c r="OHO97" s="1"/>
      <c r="OHP97" s="1"/>
      <c r="OHQ97" s="1"/>
      <c r="OHR97" s="1"/>
      <c r="OHS97" s="1"/>
      <c r="OHT97" s="1"/>
      <c r="OHU97" s="1"/>
      <c r="OHV97" s="1"/>
      <c r="OHW97" s="1"/>
      <c r="OHX97" s="1"/>
      <c r="OHY97" s="1"/>
      <c r="OHZ97" s="1"/>
      <c r="OIA97" s="1"/>
      <c r="OIB97" s="1"/>
      <c r="OIC97" s="1"/>
      <c r="OID97" s="1"/>
      <c r="OIE97" s="1"/>
      <c r="OIF97" s="1"/>
      <c r="OIG97" s="1"/>
      <c r="OIH97" s="1"/>
      <c r="OII97" s="1"/>
      <c r="OIJ97" s="1"/>
      <c r="OIK97" s="1"/>
      <c r="OIL97" s="1"/>
      <c r="OIM97" s="1"/>
      <c r="OIN97" s="1"/>
      <c r="OIO97" s="1"/>
      <c r="OIP97" s="1"/>
      <c r="OIQ97" s="1"/>
      <c r="OIR97" s="1"/>
      <c r="OIS97" s="1"/>
      <c r="OIT97" s="1"/>
      <c r="OIU97" s="1"/>
      <c r="OIV97" s="1"/>
      <c r="OIW97" s="1"/>
      <c r="OIX97" s="1"/>
      <c r="OIY97" s="1"/>
      <c r="OIZ97" s="1"/>
      <c r="OJA97" s="1"/>
      <c r="OJB97" s="1"/>
      <c r="OJC97" s="1"/>
      <c r="OJD97" s="1"/>
      <c r="OJE97" s="1"/>
      <c r="OJF97" s="1"/>
      <c r="OJG97" s="1"/>
      <c r="OJH97" s="1"/>
      <c r="OJI97" s="1"/>
      <c r="OJJ97" s="1"/>
      <c r="OJK97" s="1"/>
      <c r="OJL97" s="1"/>
      <c r="OJM97" s="1"/>
      <c r="OJN97" s="1"/>
      <c r="OJO97" s="1"/>
      <c r="OJP97" s="1"/>
      <c r="OJQ97" s="1"/>
      <c r="OJR97" s="1"/>
      <c r="OJS97" s="1"/>
      <c r="OJT97" s="1"/>
      <c r="OJU97" s="1"/>
      <c r="OJV97" s="1"/>
      <c r="OJW97" s="1"/>
      <c r="OJX97" s="1"/>
      <c r="OJY97" s="1"/>
      <c r="OJZ97" s="1"/>
      <c r="OKA97" s="1"/>
      <c r="OKB97" s="1"/>
      <c r="OKC97" s="1"/>
      <c r="OKD97" s="1"/>
      <c r="OKE97" s="1"/>
      <c r="OKF97" s="1"/>
      <c r="OKG97" s="1"/>
      <c r="OKH97" s="1"/>
      <c r="OKI97" s="1"/>
      <c r="OKJ97" s="1"/>
      <c r="OKK97" s="1"/>
      <c r="OKL97" s="1"/>
      <c r="OKM97" s="1"/>
      <c r="OKN97" s="1"/>
      <c r="OKO97" s="1"/>
      <c r="OKP97" s="1"/>
      <c r="OKQ97" s="1"/>
      <c r="OKR97" s="1"/>
      <c r="OKS97" s="1"/>
      <c r="OKT97" s="1"/>
      <c r="OKU97" s="1"/>
      <c r="OKV97" s="1"/>
      <c r="OKW97" s="1"/>
      <c r="OKX97" s="1"/>
      <c r="OKY97" s="1"/>
      <c r="OKZ97" s="1"/>
      <c r="OLA97" s="1"/>
      <c r="OLB97" s="1"/>
      <c r="OLC97" s="1"/>
      <c r="OLD97" s="1"/>
      <c r="OLE97" s="1"/>
      <c r="OLF97" s="1"/>
      <c r="OLG97" s="1"/>
      <c r="OLH97" s="1"/>
      <c r="OLI97" s="1"/>
      <c r="OLJ97" s="1"/>
      <c r="OLK97" s="1"/>
      <c r="OLL97" s="1"/>
      <c r="OLM97" s="1"/>
      <c r="OLN97" s="1"/>
      <c r="OLO97" s="1"/>
      <c r="OLP97" s="1"/>
      <c r="OLQ97" s="1"/>
      <c r="OLR97" s="1"/>
      <c r="OLS97" s="1"/>
      <c r="OLT97" s="1"/>
      <c r="OLU97" s="1"/>
      <c r="OLV97" s="1"/>
      <c r="OLW97" s="1"/>
      <c r="OLX97" s="1"/>
      <c r="OLY97" s="1"/>
      <c r="OLZ97" s="1"/>
      <c r="OMA97" s="1"/>
      <c r="OMB97" s="1"/>
      <c r="OMC97" s="1"/>
      <c r="OMD97" s="1"/>
      <c r="OME97" s="1"/>
      <c r="OMF97" s="1"/>
      <c r="OMG97" s="1"/>
      <c r="OMH97" s="1"/>
      <c r="OMI97" s="1"/>
      <c r="OMJ97" s="1"/>
      <c r="OMK97" s="1"/>
      <c r="OML97" s="1"/>
      <c r="OMM97" s="1"/>
      <c r="OMN97" s="1"/>
      <c r="OMO97" s="1"/>
      <c r="OMP97" s="1"/>
      <c r="OMQ97" s="1"/>
      <c r="OMR97" s="1"/>
      <c r="OMS97" s="1"/>
      <c r="OMT97" s="1"/>
      <c r="OMU97" s="1"/>
      <c r="OMV97" s="1"/>
      <c r="OMW97" s="1"/>
      <c r="OMX97" s="1"/>
      <c r="OMY97" s="1"/>
      <c r="OMZ97" s="1"/>
      <c r="ONA97" s="1"/>
      <c r="ONB97" s="1"/>
      <c r="ONC97" s="1"/>
      <c r="OND97" s="1"/>
      <c r="ONE97" s="1"/>
      <c r="ONF97" s="1"/>
      <c r="ONG97" s="1"/>
      <c r="ONH97" s="1"/>
      <c r="ONI97" s="1"/>
      <c r="ONJ97" s="1"/>
      <c r="ONK97" s="1"/>
      <c r="ONL97" s="1"/>
      <c r="ONM97" s="1"/>
      <c r="ONN97" s="1"/>
      <c r="ONO97" s="1"/>
      <c r="ONP97" s="1"/>
      <c r="ONQ97" s="1"/>
      <c r="ONR97" s="1"/>
      <c r="ONS97" s="1"/>
      <c r="ONT97" s="1"/>
      <c r="ONU97" s="1"/>
      <c r="ONV97" s="1"/>
      <c r="ONW97" s="1"/>
      <c r="ONX97" s="1"/>
      <c r="ONY97" s="1"/>
      <c r="ONZ97" s="1"/>
      <c r="OOA97" s="1"/>
      <c r="OOB97" s="1"/>
      <c r="OOC97" s="1"/>
      <c r="OOD97" s="1"/>
      <c r="OOE97" s="1"/>
      <c r="OOF97" s="1"/>
      <c r="OOG97" s="1"/>
      <c r="OOH97" s="1"/>
      <c r="OOI97" s="1"/>
      <c r="OOJ97" s="1"/>
      <c r="OOK97" s="1"/>
      <c r="OOL97" s="1"/>
      <c r="OOM97" s="1"/>
      <c r="OON97" s="1"/>
      <c r="OOO97" s="1"/>
      <c r="OOP97" s="1"/>
      <c r="OOQ97" s="1"/>
      <c r="OOR97" s="1"/>
      <c r="OOS97" s="1"/>
      <c r="OOT97" s="1"/>
      <c r="OOU97" s="1"/>
      <c r="OOV97" s="1"/>
      <c r="OOW97" s="1"/>
      <c r="OOX97" s="1"/>
      <c r="OOY97" s="1"/>
      <c r="OOZ97" s="1"/>
      <c r="OPA97" s="1"/>
      <c r="OPB97" s="1"/>
      <c r="OPC97" s="1"/>
      <c r="OPD97" s="1"/>
      <c r="OPE97" s="1"/>
      <c r="OPF97" s="1"/>
      <c r="OPG97" s="1"/>
      <c r="OPH97" s="1"/>
      <c r="OPI97" s="1"/>
      <c r="OPJ97" s="1"/>
      <c r="OPK97" s="1"/>
      <c r="OPL97" s="1"/>
      <c r="OPM97" s="1"/>
      <c r="OPN97" s="1"/>
      <c r="OPO97" s="1"/>
      <c r="OPP97" s="1"/>
      <c r="OPQ97" s="1"/>
      <c r="OPR97" s="1"/>
      <c r="OPS97" s="1"/>
      <c r="OPT97" s="1"/>
      <c r="OPU97" s="1"/>
      <c r="OPV97" s="1"/>
      <c r="OPW97" s="1"/>
      <c r="OPX97" s="1"/>
      <c r="OPY97" s="1"/>
      <c r="OPZ97" s="1"/>
      <c r="OQA97" s="1"/>
      <c r="OQB97" s="1"/>
      <c r="OQC97" s="1"/>
      <c r="OQD97" s="1"/>
      <c r="OQE97" s="1"/>
      <c r="OQF97" s="1"/>
      <c r="OQG97" s="1"/>
      <c r="OQH97" s="1"/>
      <c r="OQI97" s="1"/>
      <c r="OQJ97" s="1"/>
      <c r="OQK97" s="1"/>
      <c r="OQL97" s="1"/>
      <c r="OQM97" s="1"/>
      <c r="OQN97" s="1"/>
      <c r="OQO97" s="1"/>
      <c r="OQP97" s="1"/>
      <c r="OQQ97" s="1"/>
      <c r="OQR97" s="1"/>
      <c r="OQS97" s="1"/>
      <c r="OQT97" s="1"/>
      <c r="OQU97" s="1"/>
      <c r="OQV97" s="1"/>
      <c r="OQW97" s="1"/>
      <c r="OQX97" s="1"/>
      <c r="OQY97" s="1"/>
      <c r="OQZ97" s="1"/>
      <c r="ORA97" s="1"/>
      <c r="ORB97" s="1"/>
      <c r="ORC97" s="1"/>
      <c r="ORD97" s="1"/>
      <c r="ORE97" s="1"/>
      <c r="ORF97" s="1"/>
      <c r="ORG97" s="1"/>
      <c r="ORH97" s="1"/>
      <c r="ORI97" s="1"/>
      <c r="ORJ97" s="1"/>
      <c r="ORK97" s="1"/>
      <c r="ORL97" s="1"/>
      <c r="ORM97" s="1"/>
      <c r="ORN97" s="1"/>
      <c r="ORO97" s="1"/>
      <c r="ORP97" s="1"/>
      <c r="ORQ97" s="1"/>
      <c r="ORR97" s="1"/>
      <c r="ORS97" s="1"/>
      <c r="ORT97" s="1"/>
      <c r="ORU97" s="1"/>
      <c r="ORV97" s="1"/>
      <c r="ORW97" s="1"/>
      <c r="ORX97" s="1"/>
      <c r="ORY97" s="1"/>
      <c r="ORZ97" s="1"/>
      <c r="OSA97" s="1"/>
      <c r="OSB97" s="1"/>
      <c r="OSC97" s="1"/>
      <c r="OSD97" s="1"/>
      <c r="OSE97" s="1"/>
      <c r="OSF97" s="1"/>
      <c r="OSG97" s="1"/>
      <c r="OSH97" s="1"/>
      <c r="OSI97" s="1"/>
      <c r="OSJ97" s="1"/>
      <c r="OSK97" s="1"/>
      <c r="OSL97" s="1"/>
      <c r="OSM97" s="1"/>
      <c r="OSN97" s="1"/>
      <c r="OSO97" s="1"/>
      <c r="OSP97" s="1"/>
      <c r="OSQ97" s="1"/>
      <c r="OSR97" s="1"/>
      <c r="OSS97" s="1"/>
      <c r="OST97" s="1"/>
      <c r="OSU97" s="1"/>
      <c r="OSV97" s="1"/>
      <c r="OSW97" s="1"/>
      <c r="OSX97" s="1"/>
      <c r="OSY97" s="1"/>
      <c r="OSZ97" s="1"/>
      <c r="OTA97" s="1"/>
      <c r="OTB97" s="1"/>
      <c r="OTC97" s="1"/>
      <c r="OTD97" s="1"/>
      <c r="OTE97" s="1"/>
      <c r="OTF97" s="1"/>
      <c r="OTG97" s="1"/>
      <c r="OTH97" s="1"/>
      <c r="OTI97" s="1"/>
      <c r="OTJ97" s="1"/>
      <c r="OTK97" s="1"/>
      <c r="OTL97" s="1"/>
      <c r="OTM97" s="1"/>
      <c r="OTN97" s="1"/>
      <c r="OTO97" s="1"/>
      <c r="OTP97" s="1"/>
      <c r="OTQ97" s="1"/>
      <c r="OTR97" s="1"/>
      <c r="OTS97" s="1"/>
      <c r="OTT97" s="1"/>
      <c r="OTU97" s="1"/>
      <c r="OTV97" s="1"/>
      <c r="OTW97" s="1"/>
      <c r="OTX97" s="1"/>
      <c r="OTY97" s="1"/>
      <c r="OTZ97" s="1"/>
      <c r="OUA97" s="1"/>
      <c r="OUB97" s="1"/>
      <c r="OUC97" s="1"/>
      <c r="OUD97" s="1"/>
      <c r="OUE97" s="1"/>
      <c r="OUF97" s="1"/>
      <c r="OUG97" s="1"/>
      <c r="OUH97" s="1"/>
      <c r="OUI97" s="1"/>
      <c r="OUJ97" s="1"/>
      <c r="OUK97" s="1"/>
      <c r="OUL97" s="1"/>
      <c r="OUM97" s="1"/>
      <c r="OUN97" s="1"/>
      <c r="OUO97" s="1"/>
      <c r="OUP97" s="1"/>
      <c r="OUQ97" s="1"/>
      <c r="OUR97" s="1"/>
      <c r="OUS97" s="1"/>
      <c r="OUT97" s="1"/>
      <c r="OUU97" s="1"/>
      <c r="OUV97" s="1"/>
      <c r="OUW97" s="1"/>
      <c r="OUX97" s="1"/>
      <c r="OUY97" s="1"/>
      <c r="OUZ97" s="1"/>
      <c r="OVA97" s="1"/>
      <c r="OVB97" s="1"/>
      <c r="OVC97" s="1"/>
      <c r="OVD97" s="1"/>
      <c r="OVE97" s="1"/>
      <c r="OVF97" s="1"/>
      <c r="OVG97" s="1"/>
      <c r="OVH97" s="1"/>
      <c r="OVI97" s="1"/>
      <c r="OVJ97" s="1"/>
      <c r="OVK97" s="1"/>
      <c r="OVL97" s="1"/>
      <c r="OVM97" s="1"/>
      <c r="OVN97" s="1"/>
      <c r="OVO97" s="1"/>
      <c r="OVP97" s="1"/>
      <c r="OVQ97" s="1"/>
      <c r="OVR97" s="1"/>
      <c r="OVS97" s="1"/>
      <c r="OVT97" s="1"/>
      <c r="OVU97" s="1"/>
      <c r="OVV97" s="1"/>
      <c r="OVW97" s="1"/>
      <c r="OVX97" s="1"/>
      <c r="OVY97" s="1"/>
      <c r="OVZ97" s="1"/>
      <c r="OWA97" s="1"/>
      <c r="OWB97" s="1"/>
      <c r="OWC97" s="1"/>
      <c r="OWD97" s="1"/>
      <c r="OWE97" s="1"/>
      <c r="OWF97" s="1"/>
      <c r="OWG97" s="1"/>
      <c r="OWH97" s="1"/>
      <c r="OWI97" s="1"/>
      <c r="OWJ97" s="1"/>
      <c r="OWK97" s="1"/>
      <c r="OWL97" s="1"/>
      <c r="OWM97" s="1"/>
      <c r="OWN97" s="1"/>
      <c r="OWO97" s="1"/>
      <c r="OWP97" s="1"/>
      <c r="OWQ97" s="1"/>
      <c r="OWR97" s="1"/>
      <c r="OWS97" s="1"/>
      <c r="OWT97" s="1"/>
      <c r="OWU97" s="1"/>
      <c r="OWV97" s="1"/>
      <c r="OWW97" s="1"/>
      <c r="OWX97" s="1"/>
      <c r="OWY97" s="1"/>
      <c r="OWZ97" s="1"/>
      <c r="OXA97" s="1"/>
      <c r="OXB97" s="1"/>
      <c r="OXC97" s="1"/>
      <c r="OXD97" s="1"/>
      <c r="OXE97" s="1"/>
      <c r="OXF97" s="1"/>
      <c r="OXG97" s="1"/>
      <c r="OXH97" s="1"/>
      <c r="OXI97" s="1"/>
      <c r="OXJ97" s="1"/>
      <c r="OXK97" s="1"/>
      <c r="OXL97" s="1"/>
      <c r="OXM97" s="1"/>
      <c r="OXN97" s="1"/>
      <c r="OXO97" s="1"/>
      <c r="OXP97" s="1"/>
      <c r="OXQ97" s="1"/>
      <c r="OXR97" s="1"/>
      <c r="OXS97" s="1"/>
      <c r="OXT97" s="1"/>
      <c r="OXU97" s="1"/>
      <c r="OXV97" s="1"/>
      <c r="OXW97" s="1"/>
      <c r="OXX97" s="1"/>
      <c r="OXY97" s="1"/>
      <c r="OXZ97" s="1"/>
      <c r="OYA97" s="1"/>
      <c r="OYB97" s="1"/>
      <c r="OYC97" s="1"/>
      <c r="OYD97" s="1"/>
      <c r="OYE97" s="1"/>
      <c r="OYF97" s="1"/>
      <c r="OYG97" s="1"/>
      <c r="OYH97" s="1"/>
      <c r="OYI97" s="1"/>
      <c r="OYJ97" s="1"/>
      <c r="OYK97" s="1"/>
      <c r="OYL97" s="1"/>
      <c r="OYM97" s="1"/>
      <c r="OYN97" s="1"/>
      <c r="OYO97" s="1"/>
      <c r="OYP97" s="1"/>
      <c r="OYQ97" s="1"/>
      <c r="OYR97" s="1"/>
      <c r="OYS97" s="1"/>
      <c r="OYT97" s="1"/>
      <c r="OYU97" s="1"/>
      <c r="OYV97" s="1"/>
      <c r="OYW97" s="1"/>
      <c r="OYX97" s="1"/>
      <c r="OYY97" s="1"/>
      <c r="OYZ97" s="1"/>
      <c r="OZA97" s="1"/>
      <c r="OZB97" s="1"/>
      <c r="OZC97" s="1"/>
      <c r="OZD97" s="1"/>
      <c r="OZE97" s="1"/>
      <c r="OZF97" s="1"/>
      <c r="OZG97" s="1"/>
      <c r="OZH97" s="1"/>
      <c r="OZI97" s="1"/>
      <c r="OZJ97" s="1"/>
      <c r="OZK97" s="1"/>
      <c r="OZL97" s="1"/>
      <c r="OZM97" s="1"/>
      <c r="OZN97" s="1"/>
      <c r="OZO97" s="1"/>
      <c r="OZP97" s="1"/>
      <c r="OZQ97" s="1"/>
      <c r="OZR97" s="1"/>
      <c r="OZS97" s="1"/>
      <c r="OZT97" s="1"/>
      <c r="OZU97" s="1"/>
      <c r="OZV97" s="1"/>
      <c r="OZW97" s="1"/>
      <c r="OZX97" s="1"/>
      <c r="OZY97" s="1"/>
      <c r="OZZ97" s="1"/>
      <c r="PAA97" s="1"/>
      <c r="PAB97" s="1"/>
      <c r="PAC97" s="1"/>
      <c r="PAD97" s="1"/>
      <c r="PAE97" s="1"/>
      <c r="PAF97" s="1"/>
      <c r="PAG97" s="1"/>
      <c r="PAH97" s="1"/>
      <c r="PAI97" s="1"/>
      <c r="PAJ97" s="1"/>
      <c r="PAK97" s="1"/>
      <c r="PAL97" s="1"/>
      <c r="PAM97" s="1"/>
      <c r="PAN97" s="1"/>
      <c r="PAO97" s="1"/>
      <c r="PAP97" s="1"/>
      <c r="PAQ97" s="1"/>
      <c r="PAR97" s="1"/>
      <c r="PAS97" s="1"/>
      <c r="PAT97" s="1"/>
      <c r="PAU97" s="1"/>
      <c r="PAV97" s="1"/>
      <c r="PAW97" s="1"/>
      <c r="PAX97" s="1"/>
      <c r="PAY97" s="1"/>
      <c r="PAZ97" s="1"/>
      <c r="PBA97" s="1"/>
      <c r="PBB97" s="1"/>
      <c r="PBC97" s="1"/>
      <c r="PBD97" s="1"/>
      <c r="PBE97" s="1"/>
      <c r="PBF97" s="1"/>
      <c r="PBG97" s="1"/>
      <c r="PBH97" s="1"/>
      <c r="PBI97" s="1"/>
      <c r="PBJ97" s="1"/>
      <c r="PBK97" s="1"/>
      <c r="PBL97" s="1"/>
      <c r="PBM97" s="1"/>
      <c r="PBN97" s="1"/>
      <c r="PBO97" s="1"/>
      <c r="PBP97" s="1"/>
      <c r="PBQ97" s="1"/>
      <c r="PBR97" s="1"/>
      <c r="PBS97" s="1"/>
      <c r="PBT97" s="1"/>
      <c r="PBU97" s="1"/>
      <c r="PBV97" s="1"/>
      <c r="PBW97" s="1"/>
      <c r="PBX97" s="1"/>
      <c r="PBY97" s="1"/>
      <c r="PBZ97" s="1"/>
      <c r="PCA97" s="1"/>
      <c r="PCB97" s="1"/>
      <c r="PCC97" s="1"/>
      <c r="PCD97" s="1"/>
      <c r="PCE97" s="1"/>
      <c r="PCF97" s="1"/>
      <c r="PCG97" s="1"/>
      <c r="PCH97" s="1"/>
      <c r="PCI97" s="1"/>
      <c r="PCJ97" s="1"/>
      <c r="PCK97" s="1"/>
      <c r="PCL97" s="1"/>
      <c r="PCM97" s="1"/>
      <c r="PCN97" s="1"/>
      <c r="PCO97" s="1"/>
      <c r="PCP97" s="1"/>
      <c r="PCQ97" s="1"/>
      <c r="PCR97" s="1"/>
      <c r="PCS97" s="1"/>
      <c r="PCT97" s="1"/>
      <c r="PCU97" s="1"/>
      <c r="PCV97" s="1"/>
      <c r="PCW97" s="1"/>
      <c r="PCX97" s="1"/>
      <c r="PCY97" s="1"/>
      <c r="PCZ97" s="1"/>
      <c r="PDA97" s="1"/>
      <c r="PDB97" s="1"/>
      <c r="PDC97" s="1"/>
      <c r="PDD97" s="1"/>
      <c r="PDE97" s="1"/>
      <c r="PDF97" s="1"/>
      <c r="PDG97" s="1"/>
      <c r="PDH97" s="1"/>
      <c r="PDI97" s="1"/>
      <c r="PDJ97" s="1"/>
      <c r="PDK97" s="1"/>
      <c r="PDL97" s="1"/>
      <c r="PDM97" s="1"/>
      <c r="PDN97" s="1"/>
      <c r="PDO97" s="1"/>
      <c r="PDP97" s="1"/>
      <c r="PDQ97" s="1"/>
      <c r="PDR97" s="1"/>
      <c r="PDS97" s="1"/>
      <c r="PDT97" s="1"/>
      <c r="PDU97" s="1"/>
      <c r="PDV97" s="1"/>
      <c r="PDW97" s="1"/>
      <c r="PDX97" s="1"/>
      <c r="PDY97" s="1"/>
      <c r="PDZ97" s="1"/>
      <c r="PEA97" s="1"/>
      <c r="PEB97" s="1"/>
      <c r="PEC97" s="1"/>
      <c r="PED97" s="1"/>
      <c r="PEE97" s="1"/>
      <c r="PEF97" s="1"/>
      <c r="PEG97" s="1"/>
      <c r="PEH97" s="1"/>
      <c r="PEI97" s="1"/>
      <c r="PEJ97" s="1"/>
      <c r="PEK97" s="1"/>
      <c r="PEL97" s="1"/>
      <c r="PEM97" s="1"/>
      <c r="PEN97" s="1"/>
      <c r="PEO97" s="1"/>
      <c r="PEP97" s="1"/>
      <c r="PEQ97" s="1"/>
      <c r="PER97" s="1"/>
      <c r="PES97" s="1"/>
      <c r="PET97" s="1"/>
      <c r="PEU97" s="1"/>
      <c r="PEV97" s="1"/>
      <c r="PEW97" s="1"/>
      <c r="PEX97" s="1"/>
      <c r="PEY97" s="1"/>
      <c r="PEZ97" s="1"/>
      <c r="PFA97" s="1"/>
      <c r="PFB97" s="1"/>
      <c r="PFC97" s="1"/>
      <c r="PFD97" s="1"/>
      <c r="PFE97" s="1"/>
      <c r="PFF97" s="1"/>
      <c r="PFG97" s="1"/>
      <c r="PFH97" s="1"/>
      <c r="PFI97" s="1"/>
      <c r="PFJ97" s="1"/>
      <c r="PFK97" s="1"/>
      <c r="PFL97" s="1"/>
      <c r="PFM97" s="1"/>
      <c r="PFN97" s="1"/>
      <c r="PFO97" s="1"/>
      <c r="PFP97" s="1"/>
      <c r="PFQ97" s="1"/>
      <c r="PFR97" s="1"/>
      <c r="PFS97" s="1"/>
      <c r="PFT97" s="1"/>
      <c r="PFU97" s="1"/>
      <c r="PFV97" s="1"/>
      <c r="PFW97" s="1"/>
      <c r="PFX97" s="1"/>
      <c r="PFY97" s="1"/>
      <c r="PFZ97" s="1"/>
      <c r="PGA97" s="1"/>
      <c r="PGB97" s="1"/>
      <c r="PGC97" s="1"/>
      <c r="PGD97" s="1"/>
      <c r="PGE97" s="1"/>
      <c r="PGF97" s="1"/>
      <c r="PGG97" s="1"/>
      <c r="PGH97" s="1"/>
      <c r="PGI97" s="1"/>
      <c r="PGJ97" s="1"/>
      <c r="PGK97" s="1"/>
      <c r="PGL97" s="1"/>
      <c r="PGM97" s="1"/>
      <c r="PGN97" s="1"/>
      <c r="PGO97" s="1"/>
      <c r="PGP97" s="1"/>
      <c r="PGQ97" s="1"/>
      <c r="PGR97" s="1"/>
      <c r="PGS97" s="1"/>
      <c r="PGT97" s="1"/>
      <c r="PGU97" s="1"/>
      <c r="PGV97" s="1"/>
      <c r="PGW97" s="1"/>
      <c r="PGX97" s="1"/>
      <c r="PGY97" s="1"/>
      <c r="PGZ97" s="1"/>
      <c r="PHA97" s="1"/>
      <c r="PHB97" s="1"/>
      <c r="PHC97" s="1"/>
      <c r="PHD97" s="1"/>
      <c r="PHE97" s="1"/>
      <c r="PHF97" s="1"/>
      <c r="PHG97" s="1"/>
      <c r="PHH97" s="1"/>
      <c r="PHI97" s="1"/>
      <c r="PHJ97" s="1"/>
      <c r="PHK97" s="1"/>
      <c r="PHL97" s="1"/>
      <c r="PHM97" s="1"/>
      <c r="PHN97" s="1"/>
      <c r="PHO97" s="1"/>
      <c r="PHP97" s="1"/>
      <c r="PHQ97" s="1"/>
      <c r="PHR97" s="1"/>
      <c r="PHS97" s="1"/>
      <c r="PHT97" s="1"/>
      <c r="PHU97" s="1"/>
      <c r="PHV97" s="1"/>
      <c r="PHW97" s="1"/>
      <c r="PHX97" s="1"/>
      <c r="PHY97" s="1"/>
      <c r="PHZ97" s="1"/>
      <c r="PIA97" s="1"/>
      <c r="PIB97" s="1"/>
      <c r="PIC97" s="1"/>
      <c r="PID97" s="1"/>
      <c r="PIE97" s="1"/>
      <c r="PIF97" s="1"/>
      <c r="PIG97" s="1"/>
      <c r="PIH97" s="1"/>
      <c r="PII97" s="1"/>
      <c r="PIJ97" s="1"/>
      <c r="PIK97" s="1"/>
      <c r="PIL97" s="1"/>
      <c r="PIM97" s="1"/>
      <c r="PIN97" s="1"/>
      <c r="PIO97" s="1"/>
      <c r="PIP97" s="1"/>
      <c r="PIQ97" s="1"/>
      <c r="PIR97" s="1"/>
      <c r="PIS97" s="1"/>
      <c r="PIT97" s="1"/>
      <c r="PIU97" s="1"/>
      <c r="PIV97" s="1"/>
      <c r="PIW97" s="1"/>
      <c r="PIX97" s="1"/>
      <c r="PIY97" s="1"/>
      <c r="PIZ97" s="1"/>
      <c r="PJA97" s="1"/>
      <c r="PJB97" s="1"/>
      <c r="PJC97" s="1"/>
      <c r="PJD97" s="1"/>
      <c r="PJE97" s="1"/>
      <c r="PJF97" s="1"/>
      <c r="PJG97" s="1"/>
      <c r="PJH97" s="1"/>
      <c r="PJI97" s="1"/>
      <c r="PJJ97" s="1"/>
      <c r="PJK97" s="1"/>
      <c r="PJL97" s="1"/>
      <c r="PJM97" s="1"/>
      <c r="PJN97" s="1"/>
      <c r="PJO97" s="1"/>
      <c r="PJP97" s="1"/>
      <c r="PJQ97" s="1"/>
      <c r="PJR97" s="1"/>
      <c r="PJS97" s="1"/>
      <c r="PJT97" s="1"/>
      <c r="PJU97" s="1"/>
      <c r="PJV97" s="1"/>
      <c r="PJW97" s="1"/>
      <c r="PJX97" s="1"/>
      <c r="PJY97" s="1"/>
      <c r="PJZ97" s="1"/>
      <c r="PKA97" s="1"/>
      <c r="PKB97" s="1"/>
      <c r="PKC97" s="1"/>
      <c r="PKD97" s="1"/>
      <c r="PKE97" s="1"/>
      <c r="PKF97" s="1"/>
      <c r="PKG97" s="1"/>
      <c r="PKH97" s="1"/>
      <c r="PKI97" s="1"/>
      <c r="PKJ97" s="1"/>
      <c r="PKK97" s="1"/>
      <c r="PKL97" s="1"/>
      <c r="PKM97" s="1"/>
      <c r="PKN97" s="1"/>
      <c r="PKO97" s="1"/>
      <c r="PKP97" s="1"/>
      <c r="PKQ97" s="1"/>
      <c r="PKR97" s="1"/>
      <c r="PKS97" s="1"/>
      <c r="PKT97" s="1"/>
      <c r="PKU97" s="1"/>
      <c r="PKV97" s="1"/>
      <c r="PKW97" s="1"/>
      <c r="PKX97" s="1"/>
      <c r="PKY97" s="1"/>
      <c r="PKZ97" s="1"/>
      <c r="PLA97" s="1"/>
      <c r="PLB97" s="1"/>
      <c r="PLC97" s="1"/>
      <c r="PLD97" s="1"/>
      <c r="PLE97" s="1"/>
      <c r="PLF97" s="1"/>
      <c r="PLG97" s="1"/>
      <c r="PLH97" s="1"/>
      <c r="PLI97" s="1"/>
      <c r="PLJ97" s="1"/>
      <c r="PLK97" s="1"/>
      <c r="PLL97" s="1"/>
      <c r="PLM97" s="1"/>
      <c r="PLN97" s="1"/>
      <c r="PLO97" s="1"/>
      <c r="PLP97" s="1"/>
      <c r="PLQ97" s="1"/>
      <c r="PLR97" s="1"/>
      <c r="PLS97" s="1"/>
      <c r="PLT97" s="1"/>
      <c r="PLU97" s="1"/>
      <c r="PLV97" s="1"/>
      <c r="PLW97" s="1"/>
      <c r="PLX97" s="1"/>
      <c r="PLY97" s="1"/>
      <c r="PLZ97" s="1"/>
      <c r="PMA97" s="1"/>
      <c r="PMB97" s="1"/>
      <c r="PMC97" s="1"/>
      <c r="PMD97" s="1"/>
      <c r="PME97" s="1"/>
      <c r="PMF97" s="1"/>
      <c r="PMG97" s="1"/>
      <c r="PMH97" s="1"/>
      <c r="PMI97" s="1"/>
      <c r="PMJ97" s="1"/>
      <c r="PMK97" s="1"/>
      <c r="PML97" s="1"/>
      <c r="PMM97" s="1"/>
      <c r="PMN97" s="1"/>
      <c r="PMO97" s="1"/>
      <c r="PMP97" s="1"/>
      <c r="PMQ97" s="1"/>
      <c r="PMR97" s="1"/>
      <c r="PMS97" s="1"/>
      <c r="PMT97" s="1"/>
      <c r="PMU97" s="1"/>
      <c r="PMV97" s="1"/>
      <c r="PMW97" s="1"/>
      <c r="PMX97" s="1"/>
      <c r="PMY97" s="1"/>
      <c r="PMZ97" s="1"/>
      <c r="PNA97" s="1"/>
      <c r="PNB97" s="1"/>
      <c r="PNC97" s="1"/>
      <c r="PND97" s="1"/>
      <c r="PNE97" s="1"/>
      <c r="PNF97" s="1"/>
      <c r="PNG97" s="1"/>
      <c r="PNH97" s="1"/>
      <c r="PNI97" s="1"/>
      <c r="PNJ97" s="1"/>
      <c r="PNK97" s="1"/>
      <c r="PNL97" s="1"/>
      <c r="PNM97" s="1"/>
      <c r="PNN97" s="1"/>
      <c r="PNO97" s="1"/>
      <c r="PNP97" s="1"/>
      <c r="PNQ97" s="1"/>
      <c r="PNR97" s="1"/>
      <c r="PNS97" s="1"/>
      <c r="PNT97" s="1"/>
      <c r="PNU97" s="1"/>
      <c r="PNV97" s="1"/>
      <c r="PNW97" s="1"/>
      <c r="PNX97" s="1"/>
      <c r="PNY97" s="1"/>
      <c r="PNZ97" s="1"/>
      <c r="POA97" s="1"/>
      <c r="POB97" s="1"/>
      <c r="POC97" s="1"/>
      <c r="POD97" s="1"/>
      <c r="POE97" s="1"/>
      <c r="POF97" s="1"/>
      <c r="POG97" s="1"/>
      <c r="POH97" s="1"/>
      <c r="POI97" s="1"/>
      <c r="POJ97" s="1"/>
      <c r="POK97" s="1"/>
      <c r="POL97" s="1"/>
      <c r="POM97" s="1"/>
      <c r="PON97" s="1"/>
      <c r="POO97" s="1"/>
      <c r="POP97" s="1"/>
      <c r="POQ97" s="1"/>
      <c r="POR97" s="1"/>
      <c r="POS97" s="1"/>
      <c r="POT97" s="1"/>
      <c r="POU97" s="1"/>
      <c r="POV97" s="1"/>
      <c r="POW97" s="1"/>
      <c r="POX97" s="1"/>
      <c r="POY97" s="1"/>
      <c r="POZ97" s="1"/>
      <c r="PPA97" s="1"/>
      <c r="PPB97" s="1"/>
      <c r="PPC97" s="1"/>
      <c r="PPD97" s="1"/>
      <c r="PPE97" s="1"/>
      <c r="PPF97" s="1"/>
      <c r="PPG97" s="1"/>
      <c r="PPH97" s="1"/>
      <c r="PPI97" s="1"/>
      <c r="PPJ97" s="1"/>
      <c r="PPK97" s="1"/>
      <c r="PPL97" s="1"/>
      <c r="PPM97" s="1"/>
      <c r="PPN97" s="1"/>
      <c r="PPO97" s="1"/>
      <c r="PPP97" s="1"/>
      <c r="PPQ97" s="1"/>
      <c r="PPR97" s="1"/>
      <c r="PPS97" s="1"/>
      <c r="PPT97" s="1"/>
      <c r="PPU97" s="1"/>
      <c r="PPV97" s="1"/>
      <c r="PPW97" s="1"/>
      <c r="PPX97" s="1"/>
      <c r="PPY97" s="1"/>
      <c r="PPZ97" s="1"/>
      <c r="PQA97" s="1"/>
      <c r="PQB97" s="1"/>
      <c r="PQC97" s="1"/>
      <c r="PQD97" s="1"/>
      <c r="PQE97" s="1"/>
      <c r="PQF97" s="1"/>
      <c r="PQG97" s="1"/>
      <c r="PQH97" s="1"/>
      <c r="PQI97" s="1"/>
      <c r="PQJ97" s="1"/>
      <c r="PQK97" s="1"/>
      <c r="PQL97" s="1"/>
      <c r="PQM97" s="1"/>
      <c r="PQN97" s="1"/>
      <c r="PQO97" s="1"/>
      <c r="PQP97" s="1"/>
      <c r="PQQ97" s="1"/>
      <c r="PQR97" s="1"/>
      <c r="PQS97" s="1"/>
      <c r="PQT97" s="1"/>
      <c r="PQU97" s="1"/>
      <c r="PQV97" s="1"/>
      <c r="PQW97" s="1"/>
      <c r="PQX97" s="1"/>
      <c r="PQY97" s="1"/>
      <c r="PQZ97" s="1"/>
      <c r="PRA97" s="1"/>
      <c r="PRB97" s="1"/>
      <c r="PRC97" s="1"/>
      <c r="PRD97" s="1"/>
      <c r="PRE97" s="1"/>
      <c r="PRF97" s="1"/>
      <c r="PRG97" s="1"/>
      <c r="PRH97" s="1"/>
      <c r="PRI97" s="1"/>
      <c r="PRJ97" s="1"/>
      <c r="PRK97" s="1"/>
      <c r="PRL97" s="1"/>
      <c r="PRM97" s="1"/>
      <c r="PRN97" s="1"/>
      <c r="PRO97" s="1"/>
      <c r="PRP97" s="1"/>
      <c r="PRQ97" s="1"/>
      <c r="PRR97" s="1"/>
      <c r="PRS97" s="1"/>
      <c r="PRT97" s="1"/>
      <c r="PRU97" s="1"/>
      <c r="PRV97" s="1"/>
      <c r="PRW97" s="1"/>
      <c r="PRX97" s="1"/>
      <c r="PRY97" s="1"/>
      <c r="PRZ97" s="1"/>
      <c r="PSA97" s="1"/>
      <c r="PSB97" s="1"/>
      <c r="PSC97" s="1"/>
      <c r="PSD97" s="1"/>
      <c r="PSE97" s="1"/>
      <c r="PSF97" s="1"/>
      <c r="PSG97" s="1"/>
      <c r="PSH97" s="1"/>
      <c r="PSI97" s="1"/>
      <c r="PSJ97" s="1"/>
      <c r="PSK97" s="1"/>
      <c r="PSL97" s="1"/>
      <c r="PSM97" s="1"/>
      <c r="PSN97" s="1"/>
      <c r="PSO97" s="1"/>
      <c r="PSP97" s="1"/>
      <c r="PSQ97" s="1"/>
      <c r="PSR97" s="1"/>
      <c r="PSS97" s="1"/>
      <c r="PST97" s="1"/>
      <c r="PSU97" s="1"/>
      <c r="PSV97" s="1"/>
      <c r="PSW97" s="1"/>
      <c r="PSX97" s="1"/>
      <c r="PSY97" s="1"/>
      <c r="PSZ97" s="1"/>
      <c r="PTA97" s="1"/>
      <c r="PTB97" s="1"/>
      <c r="PTC97" s="1"/>
      <c r="PTD97" s="1"/>
      <c r="PTE97" s="1"/>
      <c r="PTF97" s="1"/>
      <c r="PTG97" s="1"/>
      <c r="PTH97" s="1"/>
      <c r="PTI97" s="1"/>
      <c r="PTJ97" s="1"/>
      <c r="PTK97" s="1"/>
      <c r="PTL97" s="1"/>
      <c r="PTM97" s="1"/>
      <c r="PTN97" s="1"/>
      <c r="PTO97" s="1"/>
      <c r="PTP97" s="1"/>
      <c r="PTQ97" s="1"/>
      <c r="PTR97" s="1"/>
      <c r="PTS97" s="1"/>
      <c r="PTT97" s="1"/>
      <c r="PTU97" s="1"/>
      <c r="PTV97" s="1"/>
      <c r="PTW97" s="1"/>
      <c r="PTX97" s="1"/>
      <c r="PTY97" s="1"/>
      <c r="PTZ97" s="1"/>
      <c r="PUA97" s="1"/>
      <c r="PUB97" s="1"/>
      <c r="PUC97" s="1"/>
      <c r="PUD97" s="1"/>
      <c r="PUE97" s="1"/>
      <c r="PUF97" s="1"/>
      <c r="PUG97" s="1"/>
      <c r="PUH97" s="1"/>
      <c r="PUI97" s="1"/>
      <c r="PUJ97" s="1"/>
      <c r="PUK97" s="1"/>
      <c r="PUL97" s="1"/>
      <c r="PUM97" s="1"/>
      <c r="PUN97" s="1"/>
      <c r="PUO97" s="1"/>
      <c r="PUP97" s="1"/>
      <c r="PUQ97" s="1"/>
      <c r="PUR97" s="1"/>
      <c r="PUS97" s="1"/>
      <c r="PUT97" s="1"/>
      <c r="PUU97" s="1"/>
      <c r="PUV97" s="1"/>
      <c r="PUW97" s="1"/>
      <c r="PUX97" s="1"/>
      <c r="PUY97" s="1"/>
      <c r="PUZ97" s="1"/>
      <c r="PVA97" s="1"/>
      <c r="PVB97" s="1"/>
      <c r="PVC97" s="1"/>
      <c r="PVD97" s="1"/>
      <c r="PVE97" s="1"/>
      <c r="PVF97" s="1"/>
      <c r="PVG97" s="1"/>
      <c r="PVH97" s="1"/>
      <c r="PVI97" s="1"/>
      <c r="PVJ97" s="1"/>
      <c r="PVK97" s="1"/>
      <c r="PVL97" s="1"/>
      <c r="PVM97" s="1"/>
      <c r="PVN97" s="1"/>
      <c r="PVO97" s="1"/>
      <c r="PVP97" s="1"/>
      <c r="PVQ97" s="1"/>
      <c r="PVR97" s="1"/>
      <c r="PVS97" s="1"/>
      <c r="PVT97" s="1"/>
      <c r="PVU97" s="1"/>
      <c r="PVV97" s="1"/>
      <c r="PVW97" s="1"/>
      <c r="PVX97" s="1"/>
      <c r="PVY97" s="1"/>
      <c r="PVZ97" s="1"/>
      <c r="PWA97" s="1"/>
      <c r="PWB97" s="1"/>
      <c r="PWC97" s="1"/>
      <c r="PWD97" s="1"/>
      <c r="PWE97" s="1"/>
      <c r="PWF97" s="1"/>
      <c r="PWG97" s="1"/>
      <c r="PWH97" s="1"/>
      <c r="PWI97" s="1"/>
      <c r="PWJ97" s="1"/>
      <c r="PWK97" s="1"/>
      <c r="PWL97" s="1"/>
      <c r="PWM97" s="1"/>
      <c r="PWN97" s="1"/>
      <c r="PWO97" s="1"/>
      <c r="PWP97" s="1"/>
      <c r="PWQ97" s="1"/>
      <c r="PWR97" s="1"/>
      <c r="PWS97" s="1"/>
      <c r="PWT97" s="1"/>
      <c r="PWU97" s="1"/>
      <c r="PWV97" s="1"/>
      <c r="PWW97" s="1"/>
      <c r="PWX97" s="1"/>
      <c r="PWY97" s="1"/>
      <c r="PWZ97" s="1"/>
      <c r="PXA97" s="1"/>
      <c r="PXB97" s="1"/>
      <c r="PXC97" s="1"/>
      <c r="PXD97" s="1"/>
      <c r="PXE97" s="1"/>
      <c r="PXF97" s="1"/>
      <c r="PXG97" s="1"/>
      <c r="PXH97" s="1"/>
      <c r="PXI97" s="1"/>
      <c r="PXJ97" s="1"/>
      <c r="PXK97" s="1"/>
      <c r="PXL97" s="1"/>
      <c r="PXM97" s="1"/>
      <c r="PXN97" s="1"/>
      <c r="PXO97" s="1"/>
      <c r="PXP97" s="1"/>
      <c r="PXQ97" s="1"/>
      <c r="PXR97" s="1"/>
      <c r="PXS97" s="1"/>
      <c r="PXT97" s="1"/>
      <c r="PXU97" s="1"/>
      <c r="PXV97" s="1"/>
      <c r="PXW97" s="1"/>
      <c r="PXX97" s="1"/>
      <c r="PXY97" s="1"/>
      <c r="PXZ97" s="1"/>
      <c r="PYA97" s="1"/>
      <c r="PYB97" s="1"/>
      <c r="PYC97" s="1"/>
      <c r="PYD97" s="1"/>
      <c r="PYE97" s="1"/>
      <c r="PYF97" s="1"/>
      <c r="PYG97" s="1"/>
      <c r="PYH97" s="1"/>
      <c r="PYI97" s="1"/>
      <c r="PYJ97" s="1"/>
      <c r="PYK97" s="1"/>
      <c r="PYL97" s="1"/>
      <c r="PYM97" s="1"/>
      <c r="PYN97" s="1"/>
      <c r="PYO97" s="1"/>
      <c r="PYP97" s="1"/>
      <c r="PYQ97" s="1"/>
      <c r="PYR97" s="1"/>
      <c r="PYS97" s="1"/>
      <c r="PYT97" s="1"/>
      <c r="PYU97" s="1"/>
      <c r="PYV97" s="1"/>
      <c r="PYW97" s="1"/>
      <c r="PYX97" s="1"/>
      <c r="PYY97" s="1"/>
      <c r="PYZ97" s="1"/>
      <c r="PZA97" s="1"/>
      <c r="PZB97" s="1"/>
      <c r="PZC97" s="1"/>
      <c r="PZD97" s="1"/>
      <c r="PZE97" s="1"/>
      <c r="PZF97" s="1"/>
      <c r="PZG97" s="1"/>
      <c r="PZH97" s="1"/>
      <c r="PZI97" s="1"/>
      <c r="PZJ97" s="1"/>
      <c r="PZK97" s="1"/>
      <c r="PZL97" s="1"/>
      <c r="PZM97" s="1"/>
      <c r="PZN97" s="1"/>
      <c r="PZO97" s="1"/>
      <c r="PZP97" s="1"/>
      <c r="PZQ97" s="1"/>
      <c r="PZR97" s="1"/>
      <c r="PZS97" s="1"/>
      <c r="PZT97" s="1"/>
      <c r="PZU97" s="1"/>
      <c r="PZV97" s="1"/>
      <c r="PZW97" s="1"/>
      <c r="PZX97" s="1"/>
      <c r="PZY97" s="1"/>
      <c r="PZZ97" s="1"/>
      <c r="QAA97" s="1"/>
      <c r="QAB97" s="1"/>
      <c r="QAC97" s="1"/>
      <c r="QAD97" s="1"/>
      <c r="QAE97" s="1"/>
      <c r="QAF97" s="1"/>
      <c r="QAG97" s="1"/>
      <c r="QAH97" s="1"/>
      <c r="QAI97" s="1"/>
      <c r="QAJ97" s="1"/>
      <c r="QAK97" s="1"/>
      <c r="QAL97" s="1"/>
      <c r="QAM97" s="1"/>
      <c r="QAN97" s="1"/>
      <c r="QAO97" s="1"/>
      <c r="QAP97" s="1"/>
      <c r="QAQ97" s="1"/>
      <c r="QAR97" s="1"/>
      <c r="QAS97" s="1"/>
      <c r="QAT97" s="1"/>
      <c r="QAU97" s="1"/>
      <c r="QAV97" s="1"/>
      <c r="QAW97" s="1"/>
      <c r="QAX97" s="1"/>
      <c r="QAY97" s="1"/>
      <c r="QAZ97" s="1"/>
      <c r="QBA97" s="1"/>
      <c r="QBB97" s="1"/>
      <c r="QBC97" s="1"/>
      <c r="QBD97" s="1"/>
      <c r="QBE97" s="1"/>
      <c r="QBF97" s="1"/>
      <c r="QBG97" s="1"/>
      <c r="QBH97" s="1"/>
      <c r="QBI97" s="1"/>
      <c r="QBJ97" s="1"/>
      <c r="QBK97" s="1"/>
      <c r="QBL97" s="1"/>
      <c r="QBM97" s="1"/>
      <c r="QBN97" s="1"/>
      <c r="QBO97" s="1"/>
      <c r="QBP97" s="1"/>
      <c r="QBQ97" s="1"/>
      <c r="QBR97" s="1"/>
      <c r="QBS97" s="1"/>
      <c r="QBT97" s="1"/>
      <c r="QBU97" s="1"/>
      <c r="QBV97" s="1"/>
      <c r="QBW97" s="1"/>
      <c r="QBX97" s="1"/>
      <c r="QBY97" s="1"/>
      <c r="QBZ97" s="1"/>
      <c r="QCA97" s="1"/>
      <c r="QCB97" s="1"/>
      <c r="QCC97" s="1"/>
      <c r="QCD97" s="1"/>
      <c r="QCE97" s="1"/>
      <c r="QCF97" s="1"/>
      <c r="QCG97" s="1"/>
      <c r="QCH97" s="1"/>
      <c r="QCI97" s="1"/>
      <c r="QCJ97" s="1"/>
      <c r="QCK97" s="1"/>
      <c r="QCL97" s="1"/>
      <c r="QCM97" s="1"/>
      <c r="QCN97" s="1"/>
      <c r="QCO97" s="1"/>
      <c r="QCP97" s="1"/>
      <c r="QCQ97" s="1"/>
      <c r="QCR97" s="1"/>
      <c r="QCS97" s="1"/>
      <c r="QCT97" s="1"/>
      <c r="QCU97" s="1"/>
      <c r="QCV97" s="1"/>
      <c r="QCW97" s="1"/>
      <c r="QCX97" s="1"/>
      <c r="QCY97" s="1"/>
      <c r="QCZ97" s="1"/>
      <c r="QDA97" s="1"/>
      <c r="QDB97" s="1"/>
      <c r="QDC97" s="1"/>
      <c r="QDD97" s="1"/>
      <c r="QDE97" s="1"/>
      <c r="QDF97" s="1"/>
      <c r="QDG97" s="1"/>
      <c r="QDH97" s="1"/>
      <c r="QDI97" s="1"/>
      <c r="QDJ97" s="1"/>
      <c r="QDK97" s="1"/>
      <c r="QDL97" s="1"/>
      <c r="QDM97" s="1"/>
      <c r="QDN97" s="1"/>
      <c r="QDO97" s="1"/>
      <c r="QDP97" s="1"/>
      <c r="QDQ97" s="1"/>
      <c r="QDR97" s="1"/>
      <c r="QDS97" s="1"/>
      <c r="QDT97" s="1"/>
      <c r="QDU97" s="1"/>
      <c r="QDV97" s="1"/>
      <c r="QDW97" s="1"/>
      <c r="QDX97" s="1"/>
      <c r="QDY97" s="1"/>
      <c r="QDZ97" s="1"/>
      <c r="QEA97" s="1"/>
      <c r="QEB97" s="1"/>
      <c r="QEC97" s="1"/>
      <c r="QED97" s="1"/>
      <c r="QEE97" s="1"/>
      <c r="QEF97" s="1"/>
      <c r="QEG97" s="1"/>
      <c r="QEH97" s="1"/>
      <c r="QEI97" s="1"/>
      <c r="QEJ97" s="1"/>
      <c r="QEK97" s="1"/>
      <c r="QEL97" s="1"/>
      <c r="QEM97" s="1"/>
      <c r="QEN97" s="1"/>
      <c r="QEO97" s="1"/>
      <c r="QEP97" s="1"/>
      <c r="QEQ97" s="1"/>
      <c r="QER97" s="1"/>
      <c r="QES97" s="1"/>
      <c r="QET97" s="1"/>
      <c r="QEU97" s="1"/>
      <c r="QEV97" s="1"/>
      <c r="QEW97" s="1"/>
      <c r="QEX97" s="1"/>
      <c r="QEY97" s="1"/>
      <c r="QEZ97" s="1"/>
      <c r="QFA97" s="1"/>
      <c r="QFB97" s="1"/>
      <c r="QFC97" s="1"/>
      <c r="QFD97" s="1"/>
      <c r="QFE97" s="1"/>
      <c r="QFF97" s="1"/>
      <c r="QFG97" s="1"/>
      <c r="QFH97" s="1"/>
      <c r="QFI97" s="1"/>
      <c r="QFJ97" s="1"/>
      <c r="QFK97" s="1"/>
      <c r="QFL97" s="1"/>
      <c r="QFM97" s="1"/>
      <c r="QFN97" s="1"/>
      <c r="QFO97" s="1"/>
      <c r="QFP97" s="1"/>
      <c r="QFQ97" s="1"/>
      <c r="QFR97" s="1"/>
      <c r="QFS97" s="1"/>
      <c r="QFT97" s="1"/>
      <c r="QFU97" s="1"/>
      <c r="QFV97" s="1"/>
      <c r="QFW97" s="1"/>
      <c r="QFX97" s="1"/>
      <c r="QFY97" s="1"/>
      <c r="QFZ97" s="1"/>
      <c r="QGA97" s="1"/>
      <c r="QGB97" s="1"/>
      <c r="QGC97" s="1"/>
      <c r="QGD97" s="1"/>
      <c r="QGE97" s="1"/>
      <c r="QGF97" s="1"/>
      <c r="QGG97" s="1"/>
      <c r="QGH97" s="1"/>
      <c r="QGI97" s="1"/>
      <c r="QGJ97" s="1"/>
      <c r="QGK97" s="1"/>
      <c r="QGL97" s="1"/>
      <c r="QGM97" s="1"/>
      <c r="QGN97" s="1"/>
      <c r="QGO97" s="1"/>
      <c r="QGP97" s="1"/>
      <c r="QGQ97" s="1"/>
      <c r="QGR97" s="1"/>
      <c r="QGS97" s="1"/>
      <c r="QGT97" s="1"/>
      <c r="QGU97" s="1"/>
      <c r="QGV97" s="1"/>
      <c r="QGW97" s="1"/>
      <c r="QGX97" s="1"/>
      <c r="QGY97" s="1"/>
      <c r="QGZ97" s="1"/>
      <c r="QHA97" s="1"/>
      <c r="QHB97" s="1"/>
      <c r="QHC97" s="1"/>
      <c r="QHD97" s="1"/>
      <c r="QHE97" s="1"/>
      <c r="QHF97" s="1"/>
      <c r="QHG97" s="1"/>
      <c r="QHH97" s="1"/>
      <c r="QHI97" s="1"/>
      <c r="QHJ97" s="1"/>
      <c r="QHK97" s="1"/>
      <c r="QHL97" s="1"/>
      <c r="QHM97" s="1"/>
      <c r="QHN97" s="1"/>
      <c r="QHO97" s="1"/>
      <c r="QHP97" s="1"/>
      <c r="QHQ97" s="1"/>
      <c r="QHR97" s="1"/>
      <c r="QHS97" s="1"/>
      <c r="QHT97" s="1"/>
      <c r="QHU97" s="1"/>
      <c r="QHV97" s="1"/>
      <c r="QHW97" s="1"/>
      <c r="QHX97" s="1"/>
      <c r="QHY97" s="1"/>
      <c r="QHZ97" s="1"/>
      <c r="QIA97" s="1"/>
      <c r="QIB97" s="1"/>
      <c r="QIC97" s="1"/>
      <c r="QID97" s="1"/>
      <c r="QIE97" s="1"/>
      <c r="QIF97" s="1"/>
      <c r="QIG97" s="1"/>
      <c r="QIH97" s="1"/>
      <c r="QII97" s="1"/>
      <c r="QIJ97" s="1"/>
      <c r="QIK97" s="1"/>
      <c r="QIL97" s="1"/>
      <c r="QIM97" s="1"/>
      <c r="QIN97" s="1"/>
      <c r="QIO97" s="1"/>
      <c r="QIP97" s="1"/>
      <c r="QIQ97" s="1"/>
      <c r="QIR97" s="1"/>
      <c r="QIS97" s="1"/>
      <c r="QIT97" s="1"/>
      <c r="QIU97" s="1"/>
      <c r="QIV97" s="1"/>
      <c r="QIW97" s="1"/>
      <c r="QIX97" s="1"/>
      <c r="QIY97" s="1"/>
      <c r="QIZ97" s="1"/>
      <c r="QJA97" s="1"/>
      <c r="QJB97" s="1"/>
      <c r="QJC97" s="1"/>
      <c r="QJD97" s="1"/>
      <c r="QJE97" s="1"/>
      <c r="QJF97" s="1"/>
      <c r="QJG97" s="1"/>
      <c r="QJH97" s="1"/>
      <c r="QJI97" s="1"/>
      <c r="QJJ97" s="1"/>
      <c r="QJK97" s="1"/>
      <c r="QJL97" s="1"/>
      <c r="QJM97" s="1"/>
      <c r="QJN97" s="1"/>
      <c r="QJO97" s="1"/>
      <c r="QJP97" s="1"/>
      <c r="QJQ97" s="1"/>
      <c r="QJR97" s="1"/>
      <c r="QJS97" s="1"/>
      <c r="QJT97" s="1"/>
      <c r="QJU97" s="1"/>
      <c r="QJV97" s="1"/>
      <c r="QJW97" s="1"/>
      <c r="QJX97" s="1"/>
      <c r="QJY97" s="1"/>
      <c r="QJZ97" s="1"/>
      <c r="QKA97" s="1"/>
      <c r="QKB97" s="1"/>
      <c r="QKC97" s="1"/>
      <c r="QKD97" s="1"/>
      <c r="QKE97" s="1"/>
      <c r="QKF97" s="1"/>
      <c r="QKG97" s="1"/>
      <c r="QKH97" s="1"/>
      <c r="QKI97" s="1"/>
      <c r="QKJ97" s="1"/>
      <c r="QKK97" s="1"/>
      <c r="QKL97" s="1"/>
      <c r="QKM97" s="1"/>
      <c r="QKN97" s="1"/>
      <c r="QKO97" s="1"/>
      <c r="QKP97" s="1"/>
      <c r="QKQ97" s="1"/>
      <c r="QKR97" s="1"/>
      <c r="QKS97" s="1"/>
      <c r="QKT97" s="1"/>
      <c r="QKU97" s="1"/>
      <c r="QKV97" s="1"/>
      <c r="QKW97" s="1"/>
      <c r="QKX97" s="1"/>
      <c r="QKY97" s="1"/>
      <c r="QKZ97" s="1"/>
      <c r="QLA97" s="1"/>
      <c r="QLB97" s="1"/>
      <c r="QLC97" s="1"/>
      <c r="QLD97" s="1"/>
      <c r="QLE97" s="1"/>
      <c r="QLF97" s="1"/>
      <c r="QLG97" s="1"/>
      <c r="QLH97" s="1"/>
      <c r="QLI97" s="1"/>
      <c r="QLJ97" s="1"/>
      <c r="QLK97" s="1"/>
      <c r="QLL97" s="1"/>
      <c r="QLM97" s="1"/>
      <c r="QLN97" s="1"/>
      <c r="QLO97" s="1"/>
      <c r="QLP97" s="1"/>
      <c r="QLQ97" s="1"/>
      <c r="QLR97" s="1"/>
      <c r="QLS97" s="1"/>
      <c r="QLT97" s="1"/>
      <c r="QLU97" s="1"/>
      <c r="QLV97" s="1"/>
      <c r="QLW97" s="1"/>
      <c r="QLX97" s="1"/>
      <c r="QLY97" s="1"/>
      <c r="QLZ97" s="1"/>
      <c r="QMA97" s="1"/>
      <c r="QMB97" s="1"/>
      <c r="QMC97" s="1"/>
      <c r="QMD97" s="1"/>
      <c r="QME97" s="1"/>
      <c r="QMF97" s="1"/>
      <c r="QMG97" s="1"/>
      <c r="QMH97" s="1"/>
      <c r="QMI97" s="1"/>
      <c r="QMJ97" s="1"/>
      <c r="QMK97" s="1"/>
      <c r="QML97" s="1"/>
      <c r="QMM97" s="1"/>
      <c r="QMN97" s="1"/>
      <c r="QMO97" s="1"/>
      <c r="QMP97" s="1"/>
      <c r="QMQ97" s="1"/>
      <c r="QMR97" s="1"/>
      <c r="QMS97" s="1"/>
      <c r="QMT97" s="1"/>
      <c r="QMU97" s="1"/>
      <c r="QMV97" s="1"/>
      <c r="QMW97" s="1"/>
      <c r="QMX97" s="1"/>
      <c r="QMY97" s="1"/>
      <c r="QMZ97" s="1"/>
      <c r="QNA97" s="1"/>
      <c r="QNB97" s="1"/>
      <c r="QNC97" s="1"/>
      <c r="QND97" s="1"/>
      <c r="QNE97" s="1"/>
      <c r="QNF97" s="1"/>
      <c r="QNG97" s="1"/>
      <c r="QNH97" s="1"/>
      <c r="QNI97" s="1"/>
      <c r="QNJ97" s="1"/>
      <c r="QNK97" s="1"/>
      <c r="QNL97" s="1"/>
      <c r="QNM97" s="1"/>
      <c r="QNN97" s="1"/>
      <c r="QNO97" s="1"/>
      <c r="QNP97" s="1"/>
      <c r="QNQ97" s="1"/>
      <c r="QNR97" s="1"/>
      <c r="QNS97" s="1"/>
      <c r="QNT97" s="1"/>
      <c r="QNU97" s="1"/>
      <c r="QNV97" s="1"/>
      <c r="QNW97" s="1"/>
      <c r="QNX97" s="1"/>
      <c r="QNY97" s="1"/>
      <c r="QNZ97" s="1"/>
      <c r="QOA97" s="1"/>
      <c r="QOB97" s="1"/>
      <c r="QOC97" s="1"/>
      <c r="QOD97" s="1"/>
      <c r="QOE97" s="1"/>
      <c r="QOF97" s="1"/>
      <c r="QOG97" s="1"/>
      <c r="QOH97" s="1"/>
      <c r="QOI97" s="1"/>
      <c r="QOJ97" s="1"/>
      <c r="QOK97" s="1"/>
      <c r="QOL97" s="1"/>
      <c r="QOM97" s="1"/>
      <c r="QON97" s="1"/>
      <c r="QOO97" s="1"/>
      <c r="QOP97" s="1"/>
      <c r="QOQ97" s="1"/>
      <c r="QOR97" s="1"/>
      <c r="QOS97" s="1"/>
      <c r="QOT97" s="1"/>
      <c r="QOU97" s="1"/>
      <c r="QOV97" s="1"/>
      <c r="QOW97" s="1"/>
      <c r="QOX97" s="1"/>
      <c r="QOY97" s="1"/>
      <c r="QOZ97" s="1"/>
      <c r="QPA97" s="1"/>
      <c r="QPB97" s="1"/>
      <c r="QPC97" s="1"/>
      <c r="QPD97" s="1"/>
      <c r="QPE97" s="1"/>
      <c r="QPF97" s="1"/>
      <c r="QPG97" s="1"/>
      <c r="QPH97" s="1"/>
      <c r="QPI97" s="1"/>
      <c r="QPJ97" s="1"/>
      <c r="QPK97" s="1"/>
      <c r="QPL97" s="1"/>
      <c r="QPM97" s="1"/>
      <c r="QPN97" s="1"/>
      <c r="QPO97" s="1"/>
      <c r="QPP97" s="1"/>
      <c r="QPQ97" s="1"/>
      <c r="QPR97" s="1"/>
      <c r="QPS97" s="1"/>
      <c r="QPT97" s="1"/>
      <c r="QPU97" s="1"/>
      <c r="QPV97" s="1"/>
      <c r="QPW97" s="1"/>
      <c r="QPX97" s="1"/>
      <c r="QPY97" s="1"/>
      <c r="QPZ97" s="1"/>
      <c r="QQA97" s="1"/>
      <c r="QQB97" s="1"/>
      <c r="QQC97" s="1"/>
      <c r="QQD97" s="1"/>
      <c r="QQE97" s="1"/>
      <c r="QQF97" s="1"/>
      <c r="QQG97" s="1"/>
      <c r="QQH97" s="1"/>
      <c r="QQI97" s="1"/>
      <c r="QQJ97" s="1"/>
      <c r="QQK97" s="1"/>
      <c r="QQL97" s="1"/>
      <c r="QQM97" s="1"/>
      <c r="QQN97" s="1"/>
      <c r="QQO97" s="1"/>
      <c r="QQP97" s="1"/>
      <c r="QQQ97" s="1"/>
      <c r="QQR97" s="1"/>
      <c r="QQS97" s="1"/>
      <c r="QQT97" s="1"/>
      <c r="QQU97" s="1"/>
      <c r="QQV97" s="1"/>
      <c r="QQW97" s="1"/>
      <c r="QQX97" s="1"/>
      <c r="QQY97" s="1"/>
      <c r="QQZ97" s="1"/>
      <c r="QRA97" s="1"/>
      <c r="QRB97" s="1"/>
      <c r="QRC97" s="1"/>
      <c r="QRD97" s="1"/>
      <c r="QRE97" s="1"/>
      <c r="QRF97" s="1"/>
      <c r="QRG97" s="1"/>
      <c r="QRH97" s="1"/>
      <c r="QRI97" s="1"/>
      <c r="QRJ97" s="1"/>
      <c r="QRK97" s="1"/>
      <c r="QRL97" s="1"/>
      <c r="QRM97" s="1"/>
      <c r="QRN97" s="1"/>
      <c r="QRO97" s="1"/>
      <c r="QRP97" s="1"/>
      <c r="QRQ97" s="1"/>
      <c r="QRR97" s="1"/>
      <c r="QRS97" s="1"/>
      <c r="QRT97" s="1"/>
      <c r="QRU97" s="1"/>
      <c r="QRV97" s="1"/>
      <c r="QRW97" s="1"/>
      <c r="QRX97" s="1"/>
      <c r="QRY97" s="1"/>
      <c r="QRZ97" s="1"/>
      <c r="QSA97" s="1"/>
      <c r="QSB97" s="1"/>
      <c r="QSC97" s="1"/>
      <c r="QSD97" s="1"/>
      <c r="QSE97" s="1"/>
      <c r="QSF97" s="1"/>
      <c r="QSG97" s="1"/>
      <c r="QSH97" s="1"/>
      <c r="QSI97" s="1"/>
      <c r="QSJ97" s="1"/>
      <c r="QSK97" s="1"/>
      <c r="QSL97" s="1"/>
      <c r="QSM97" s="1"/>
      <c r="QSN97" s="1"/>
      <c r="QSO97" s="1"/>
      <c r="QSP97" s="1"/>
      <c r="QSQ97" s="1"/>
      <c r="QSR97" s="1"/>
      <c r="QSS97" s="1"/>
      <c r="QST97" s="1"/>
      <c r="QSU97" s="1"/>
      <c r="QSV97" s="1"/>
      <c r="QSW97" s="1"/>
      <c r="QSX97" s="1"/>
      <c r="QSY97" s="1"/>
      <c r="QSZ97" s="1"/>
      <c r="QTA97" s="1"/>
      <c r="QTB97" s="1"/>
      <c r="QTC97" s="1"/>
      <c r="QTD97" s="1"/>
      <c r="QTE97" s="1"/>
      <c r="QTF97" s="1"/>
      <c r="QTG97" s="1"/>
      <c r="QTH97" s="1"/>
      <c r="QTI97" s="1"/>
      <c r="QTJ97" s="1"/>
      <c r="QTK97" s="1"/>
      <c r="QTL97" s="1"/>
      <c r="QTM97" s="1"/>
      <c r="QTN97" s="1"/>
      <c r="QTO97" s="1"/>
      <c r="QTP97" s="1"/>
      <c r="QTQ97" s="1"/>
      <c r="QTR97" s="1"/>
      <c r="QTS97" s="1"/>
      <c r="QTT97" s="1"/>
      <c r="QTU97" s="1"/>
      <c r="QTV97" s="1"/>
      <c r="QTW97" s="1"/>
      <c r="QTX97" s="1"/>
      <c r="QTY97" s="1"/>
      <c r="QTZ97" s="1"/>
      <c r="QUA97" s="1"/>
      <c r="QUB97" s="1"/>
      <c r="QUC97" s="1"/>
      <c r="QUD97" s="1"/>
      <c r="QUE97" s="1"/>
      <c r="QUF97" s="1"/>
      <c r="QUG97" s="1"/>
      <c r="QUH97" s="1"/>
      <c r="QUI97" s="1"/>
      <c r="QUJ97" s="1"/>
      <c r="QUK97" s="1"/>
      <c r="QUL97" s="1"/>
      <c r="QUM97" s="1"/>
      <c r="QUN97" s="1"/>
      <c r="QUO97" s="1"/>
      <c r="QUP97" s="1"/>
      <c r="QUQ97" s="1"/>
      <c r="QUR97" s="1"/>
      <c r="QUS97" s="1"/>
      <c r="QUT97" s="1"/>
      <c r="QUU97" s="1"/>
      <c r="QUV97" s="1"/>
      <c r="QUW97" s="1"/>
      <c r="QUX97" s="1"/>
      <c r="QUY97" s="1"/>
      <c r="QUZ97" s="1"/>
      <c r="QVA97" s="1"/>
      <c r="QVB97" s="1"/>
      <c r="QVC97" s="1"/>
      <c r="QVD97" s="1"/>
      <c r="QVE97" s="1"/>
      <c r="QVF97" s="1"/>
      <c r="QVG97" s="1"/>
      <c r="QVH97" s="1"/>
      <c r="QVI97" s="1"/>
      <c r="QVJ97" s="1"/>
      <c r="QVK97" s="1"/>
      <c r="QVL97" s="1"/>
      <c r="QVM97" s="1"/>
      <c r="QVN97" s="1"/>
      <c r="QVO97" s="1"/>
      <c r="QVP97" s="1"/>
      <c r="QVQ97" s="1"/>
      <c r="QVR97" s="1"/>
      <c r="QVS97" s="1"/>
      <c r="QVT97" s="1"/>
      <c r="QVU97" s="1"/>
      <c r="QVV97" s="1"/>
      <c r="QVW97" s="1"/>
      <c r="QVX97" s="1"/>
      <c r="QVY97" s="1"/>
      <c r="QVZ97" s="1"/>
      <c r="QWA97" s="1"/>
      <c r="QWB97" s="1"/>
      <c r="QWC97" s="1"/>
      <c r="QWD97" s="1"/>
      <c r="QWE97" s="1"/>
      <c r="QWF97" s="1"/>
      <c r="QWG97" s="1"/>
      <c r="QWH97" s="1"/>
      <c r="QWI97" s="1"/>
      <c r="QWJ97" s="1"/>
      <c r="QWK97" s="1"/>
      <c r="QWL97" s="1"/>
      <c r="QWM97" s="1"/>
      <c r="QWN97" s="1"/>
      <c r="QWO97" s="1"/>
      <c r="QWP97" s="1"/>
      <c r="QWQ97" s="1"/>
      <c r="QWR97" s="1"/>
      <c r="QWS97" s="1"/>
      <c r="QWT97" s="1"/>
      <c r="QWU97" s="1"/>
      <c r="QWV97" s="1"/>
      <c r="QWW97" s="1"/>
      <c r="QWX97" s="1"/>
      <c r="QWY97" s="1"/>
      <c r="QWZ97" s="1"/>
      <c r="QXA97" s="1"/>
      <c r="QXB97" s="1"/>
      <c r="QXC97" s="1"/>
      <c r="QXD97" s="1"/>
      <c r="QXE97" s="1"/>
      <c r="QXF97" s="1"/>
      <c r="QXG97" s="1"/>
      <c r="QXH97" s="1"/>
      <c r="QXI97" s="1"/>
      <c r="QXJ97" s="1"/>
      <c r="QXK97" s="1"/>
      <c r="QXL97" s="1"/>
      <c r="QXM97" s="1"/>
      <c r="QXN97" s="1"/>
      <c r="QXO97" s="1"/>
      <c r="QXP97" s="1"/>
      <c r="QXQ97" s="1"/>
      <c r="QXR97" s="1"/>
      <c r="QXS97" s="1"/>
      <c r="QXT97" s="1"/>
      <c r="QXU97" s="1"/>
      <c r="QXV97" s="1"/>
      <c r="QXW97" s="1"/>
      <c r="QXX97" s="1"/>
      <c r="QXY97" s="1"/>
      <c r="QXZ97" s="1"/>
      <c r="QYA97" s="1"/>
      <c r="QYB97" s="1"/>
      <c r="QYC97" s="1"/>
      <c r="QYD97" s="1"/>
      <c r="QYE97" s="1"/>
      <c r="QYF97" s="1"/>
      <c r="QYG97" s="1"/>
      <c r="QYH97" s="1"/>
      <c r="QYI97" s="1"/>
      <c r="QYJ97" s="1"/>
      <c r="QYK97" s="1"/>
      <c r="QYL97" s="1"/>
      <c r="QYM97" s="1"/>
      <c r="QYN97" s="1"/>
      <c r="QYO97" s="1"/>
      <c r="QYP97" s="1"/>
      <c r="QYQ97" s="1"/>
      <c r="QYR97" s="1"/>
      <c r="QYS97" s="1"/>
      <c r="QYT97" s="1"/>
      <c r="QYU97" s="1"/>
      <c r="QYV97" s="1"/>
      <c r="QYW97" s="1"/>
      <c r="QYX97" s="1"/>
      <c r="QYY97" s="1"/>
      <c r="QYZ97" s="1"/>
      <c r="QZA97" s="1"/>
      <c r="QZB97" s="1"/>
      <c r="QZC97" s="1"/>
      <c r="QZD97" s="1"/>
      <c r="QZE97" s="1"/>
      <c r="QZF97" s="1"/>
      <c r="QZG97" s="1"/>
      <c r="QZH97" s="1"/>
      <c r="QZI97" s="1"/>
      <c r="QZJ97" s="1"/>
      <c r="QZK97" s="1"/>
      <c r="QZL97" s="1"/>
      <c r="QZM97" s="1"/>
      <c r="QZN97" s="1"/>
      <c r="QZO97" s="1"/>
      <c r="QZP97" s="1"/>
      <c r="QZQ97" s="1"/>
      <c r="QZR97" s="1"/>
      <c r="QZS97" s="1"/>
      <c r="QZT97" s="1"/>
      <c r="QZU97" s="1"/>
      <c r="QZV97" s="1"/>
      <c r="QZW97" s="1"/>
      <c r="QZX97" s="1"/>
      <c r="QZY97" s="1"/>
      <c r="QZZ97" s="1"/>
      <c r="RAA97" s="1"/>
      <c r="RAB97" s="1"/>
      <c r="RAC97" s="1"/>
      <c r="RAD97" s="1"/>
      <c r="RAE97" s="1"/>
      <c r="RAF97" s="1"/>
      <c r="RAG97" s="1"/>
      <c r="RAH97" s="1"/>
      <c r="RAI97" s="1"/>
      <c r="RAJ97" s="1"/>
      <c r="RAK97" s="1"/>
      <c r="RAL97" s="1"/>
      <c r="RAM97" s="1"/>
      <c r="RAN97" s="1"/>
      <c r="RAO97" s="1"/>
      <c r="RAP97" s="1"/>
      <c r="RAQ97" s="1"/>
      <c r="RAR97" s="1"/>
      <c r="RAS97" s="1"/>
      <c r="RAT97" s="1"/>
      <c r="RAU97" s="1"/>
      <c r="RAV97" s="1"/>
      <c r="RAW97" s="1"/>
      <c r="RAX97" s="1"/>
      <c r="RAY97" s="1"/>
      <c r="RAZ97" s="1"/>
      <c r="RBA97" s="1"/>
      <c r="RBB97" s="1"/>
      <c r="RBC97" s="1"/>
      <c r="RBD97" s="1"/>
      <c r="RBE97" s="1"/>
      <c r="RBF97" s="1"/>
      <c r="RBG97" s="1"/>
      <c r="RBH97" s="1"/>
      <c r="RBI97" s="1"/>
      <c r="RBJ97" s="1"/>
      <c r="RBK97" s="1"/>
      <c r="RBL97" s="1"/>
      <c r="RBM97" s="1"/>
      <c r="RBN97" s="1"/>
      <c r="RBO97" s="1"/>
      <c r="RBP97" s="1"/>
      <c r="RBQ97" s="1"/>
      <c r="RBR97" s="1"/>
      <c r="RBS97" s="1"/>
      <c r="RBT97" s="1"/>
      <c r="RBU97" s="1"/>
      <c r="RBV97" s="1"/>
      <c r="RBW97" s="1"/>
      <c r="RBX97" s="1"/>
      <c r="RBY97" s="1"/>
      <c r="RBZ97" s="1"/>
      <c r="RCA97" s="1"/>
      <c r="RCB97" s="1"/>
      <c r="RCC97" s="1"/>
      <c r="RCD97" s="1"/>
      <c r="RCE97" s="1"/>
      <c r="RCF97" s="1"/>
      <c r="RCG97" s="1"/>
      <c r="RCH97" s="1"/>
      <c r="RCI97" s="1"/>
      <c r="RCJ97" s="1"/>
      <c r="RCK97" s="1"/>
      <c r="RCL97" s="1"/>
      <c r="RCM97" s="1"/>
      <c r="RCN97" s="1"/>
      <c r="RCO97" s="1"/>
      <c r="RCP97" s="1"/>
      <c r="RCQ97" s="1"/>
      <c r="RCR97" s="1"/>
      <c r="RCS97" s="1"/>
      <c r="RCT97" s="1"/>
      <c r="RCU97" s="1"/>
      <c r="RCV97" s="1"/>
      <c r="RCW97" s="1"/>
      <c r="RCX97" s="1"/>
      <c r="RCY97" s="1"/>
      <c r="RCZ97" s="1"/>
      <c r="RDA97" s="1"/>
      <c r="RDB97" s="1"/>
      <c r="RDC97" s="1"/>
      <c r="RDD97" s="1"/>
      <c r="RDE97" s="1"/>
      <c r="RDF97" s="1"/>
      <c r="RDG97" s="1"/>
      <c r="RDH97" s="1"/>
      <c r="RDI97" s="1"/>
      <c r="RDJ97" s="1"/>
      <c r="RDK97" s="1"/>
      <c r="RDL97" s="1"/>
      <c r="RDM97" s="1"/>
      <c r="RDN97" s="1"/>
      <c r="RDO97" s="1"/>
      <c r="RDP97" s="1"/>
      <c r="RDQ97" s="1"/>
      <c r="RDR97" s="1"/>
      <c r="RDS97" s="1"/>
      <c r="RDT97" s="1"/>
      <c r="RDU97" s="1"/>
      <c r="RDV97" s="1"/>
      <c r="RDW97" s="1"/>
      <c r="RDX97" s="1"/>
      <c r="RDY97" s="1"/>
      <c r="RDZ97" s="1"/>
      <c r="REA97" s="1"/>
      <c r="REB97" s="1"/>
      <c r="REC97" s="1"/>
      <c r="RED97" s="1"/>
      <c r="REE97" s="1"/>
      <c r="REF97" s="1"/>
      <c r="REG97" s="1"/>
      <c r="REH97" s="1"/>
      <c r="REI97" s="1"/>
      <c r="REJ97" s="1"/>
      <c r="REK97" s="1"/>
      <c r="REL97" s="1"/>
      <c r="REM97" s="1"/>
      <c r="REN97" s="1"/>
      <c r="REO97" s="1"/>
      <c r="REP97" s="1"/>
      <c r="REQ97" s="1"/>
      <c r="RER97" s="1"/>
      <c r="RES97" s="1"/>
      <c r="RET97" s="1"/>
      <c r="REU97" s="1"/>
      <c r="REV97" s="1"/>
      <c r="REW97" s="1"/>
      <c r="REX97" s="1"/>
      <c r="REY97" s="1"/>
      <c r="REZ97" s="1"/>
      <c r="RFA97" s="1"/>
      <c r="RFB97" s="1"/>
      <c r="RFC97" s="1"/>
      <c r="RFD97" s="1"/>
      <c r="RFE97" s="1"/>
      <c r="RFF97" s="1"/>
      <c r="RFG97" s="1"/>
      <c r="RFH97" s="1"/>
      <c r="RFI97" s="1"/>
      <c r="RFJ97" s="1"/>
      <c r="RFK97" s="1"/>
      <c r="RFL97" s="1"/>
      <c r="RFM97" s="1"/>
      <c r="RFN97" s="1"/>
      <c r="RFO97" s="1"/>
      <c r="RFP97" s="1"/>
      <c r="RFQ97" s="1"/>
      <c r="RFR97" s="1"/>
      <c r="RFS97" s="1"/>
      <c r="RFT97" s="1"/>
      <c r="RFU97" s="1"/>
      <c r="RFV97" s="1"/>
      <c r="RFW97" s="1"/>
      <c r="RFX97" s="1"/>
      <c r="RFY97" s="1"/>
      <c r="RFZ97" s="1"/>
      <c r="RGA97" s="1"/>
      <c r="RGB97" s="1"/>
      <c r="RGC97" s="1"/>
      <c r="RGD97" s="1"/>
      <c r="RGE97" s="1"/>
      <c r="RGF97" s="1"/>
      <c r="RGG97" s="1"/>
      <c r="RGH97" s="1"/>
      <c r="RGI97" s="1"/>
      <c r="RGJ97" s="1"/>
      <c r="RGK97" s="1"/>
      <c r="RGL97" s="1"/>
      <c r="RGM97" s="1"/>
      <c r="RGN97" s="1"/>
      <c r="RGO97" s="1"/>
      <c r="RGP97" s="1"/>
      <c r="RGQ97" s="1"/>
      <c r="RGR97" s="1"/>
      <c r="RGS97" s="1"/>
      <c r="RGT97" s="1"/>
      <c r="RGU97" s="1"/>
      <c r="RGV97" s="1"/>
      <c r="RGW97" s="1"/>
      <c r="RGX97" s="1"/>
      <c r="RGY97" s="1"/>
      <c r="RGZ97" s="1"/>
      <c r="RHA97" s="1"/>
      <c r="RHB97" s="1"/>
      <c r="RHC97" s="1"/>
      <c r="RHD97" s="1"/>
      <c r="RHE97" s="1"/>
      <c r="RHF97" s="1"/>
      <c r="RHG97" s="1"/>
      <c r="RHH97" s="1"/>
      <c r="RHI97" s="1"/>
      <c r="RHJ97" s="1"/>
      <c r="RHK97" s="1"/>
      <c r="RHL97" s="1"/>
      <c r="RHM97" s="1"/>
      <c r="RHN97" s="1"/>
      <c r="RHO97" s="1"/>
      <c r="RHP97" s="1"/>
      <c r="RHQ97" s="1"/>
      <c r="RHR97" s="1"/>
      <c r="RHS97" s="1"/>
      <c r="RHT97" s="1"/>
      <c r="RHU97" s="1"/>
      <c r="RHV97" s="1"/>
      <c r="RHW97" s="1"/>
      <c r="RHX97" s="1"/>
      <c r="RHY97" s="1"/>
      <c r="RHZ97" s="1"/>
      <c r="RIA97" s="1"/>
      <c r="RIB97" s="1"/>
      <c r="RIC97" s="1"/>
      <c r="RID97" s="1"/>
      <c r="RIE97" s="1"/>
      <c r="RIF97" s="1"/>
      <c r="RIG97" s="1"/>
      <c r="RIH97" s="1"/>
      <c r="RII97" s="1"/>
      <c r="RIJ97" s="1"/>
      <c r="RIK97" s="1"/>
      <c r="RIL97" s="1"/>
      <c r="RIM97" s="1"/>
      <c r="RIN97" s="1"/>
      <c r="RIO97" s="1"/>
      <c r="RIP97" s="1"/>
      <c r="RIQ97" s="1"/>
      <c r="RIR97" s="1"/>
      <c r="RIS97" s="1"/>
      <c r="RIT97" s="1"/>
      <c r="RIU97" s="1"/>
      <c r="RIV97" s="1"/>
      <c r="RIW97" s="1"/>
      <c r="RIX97" s="1"/>
      <c r="RIY97" s="1"/>
      <c r="RIZ97" s="1"/>
      <c r="RJA97" s="1"/>
      <c r="RJB97" s="1"/>
      <c r="RJC97" s="1"/>
      <c r="RJD97" s="1"/>
      <c r="RJE97" s="1"/>
      <c r="RJF97" s="1"/>
      <c r="RJG97" s="1"/>
      <c r="RJH97" s="1"/>
      <c r="RJI97" s="1"/>
      <c r="RJJ97" s="1"/>
      <c r="RJK97" s="1"/>
      <c r="RJL97" s="1"/>
      <c r="RJM97" s="1"/>
      <c r="RJN97" s="1"/>
      <c r="RJO97" s="1"/>
      <c r="RJP97" s="1"/>
      <c r="RJQ97" s="1"/>
      <c r="RJR97" s="1"/>
      <c r="RJS97" s="1"/>
      <c r="RJT97" s="1"/>
      <c r="RJU97" s="1"/>
      <c r="RJV97" s="1"/>
      <c r="RJW97" s="1"/>
      <c r="RJX97" s="1"/>
      <c r="RJY97" s="1"/>
      <c r="RJZ97" s="1"/>
      <c r="RKA97" s="1"/>
      <c r="RKB97" s="1"/>
      <c r="RKC97" s="1"/>
      <c r="RKD97" s="1"/>
      <c r="RKE97" s="1"/>
      <c r="RKF97" s="1"/>
      <c r="RKG97" s="1"/>
      <c r="RKH97" s="1"/>
      <c r="RKI97" s="1"/>
      <c r="RKJ97" s="1"/>
      <c r="RKK97" s="1"/>
      <c r="RKL97" s="1"/>
      <c r="RKM97" s="1"/>
      <c r="RKN97" s="1"/>
      <c r="RKO97" s="1"/>
      <c r="RKP97" s="1"/>
      <c r="RKQ97" s="1"/>
      <c r="RKR97" s="1"/>
      <c r="RKS97" s="1"/>
      <c r="RKT97" s="1"/>
      <c r="RKU97" s="1"/>
      <c r="RKV97" s="1"/>
      <c r="RKW97" s="1"/>
      <c r="RKX97" s="1"/>
      <c r="RKY97" s="1"/>
      <c r="RKZ97" s="1"/>
      <c r="RLA97" s="1"/>
      <c r="RLB97" s="1"/>
      <c r="RLC97" s="1"/>
      <c r="RLD97" s="1"/>
      <c r="RLE97" s="1"/>
      <c r="RLF97" s="1"/>
      <c r="RLG97" s="1"/>
      <c r="RLH97" s="1"/>
      <c r="RLI97" s="1"/>
      <c r="RLJ97" s="1"/>
      <c r="RLK97" s="1"/>
      <c r="RLL97" s="1"/>
      <c r="RLM97" s="1"/>
      <c r="RLN97" s="1"/>
      <c r="RLO97" s="1"/>
      <c r="RLP97" s="1"/>
      <c r="RLQ97" s="1"/>
      <c r="RLR97" s="1"/>
      <c r="RLS97" s="1"/>
      <c r="RLT97" s="1"/>
      <c r="RLU97" s="1"/>
      <c r="RLV97" s="1"/>
      <c r="RLW97" s="1"/>
      <c r="RLX97" s="1"/>
      <c r="RLY97" s="1"/>
      <c r="RLZ97" s="1"/>
      <c r="RMA97" s="1"/>
      <c r="RMB97" s="1"/>
      <c r="RMC97" s="1"/>
      <c r="RMD97" s="1"/>
      <c r="RME97" s="1"/>
      <c r="RMF97" s="1"/>
      <c r="RMG97" s="1"/>
      <c r="RMH97" s="1"/>
      <c r="RMI97" s="1"/>
      <c r="RMJ97" s="1"/>
      <c r="RMK97" s="1"/>
      <c r="RML97" s="1"/>
      <c r="RMM97" s="1"/>
      <c r="RMN97" s="1"/>
      <c r="RMO97" s="1"/>
      <c r="RMP97" s="1"/>
      <c r="RMQ97" s="1"/>
      <c r="RMR97" s="1"/>
      <c r="RMS97" s="1"/>
      <c r="RMT97" s="1"/>
      <c r="RMU97" s="1"/>
      <c r="RMV97" s="1"/>
      <c r="RMW97" s="1"/>
      <c r="RMX97" s="1"/>
      <c r="RMY97" s="1"/>
      <c r="RMZ97" s="1"/>
      <c r="RNA97" s="1"/>
      <c r="RNB97" s="1"/>
      <c r="RNC97" s="1"/>
      <c r="RND97" s="1"/>
      <c r="RNE97" s="1"/>
      <c r="RNF97" s="1"/>
      <c r="RNG97" s="1"/>
      <c r="RNH97" s="1"/>
      <c r="RNI97" s="1"/>
      <c r="RNJ97" s="1"/>
      <c r="RNK97" s="1"/>
      <c r="RNL97" s="1"/>
      <c r="RNM97" s="1"/>
      <c r="RNN97" s="1"/>
      <c r="RNO97" s="1"/>
      <c r="RNP97" s="1"/>
      <c r="RNQ97" s="1"/>
      <c r="RNR97" s="1"/>
      <c r="RNS97" s="1"/>
      <c r="RNT97" s="1"/>
      <c r="RNU97" s="1"/>
      <c r="RNV97" s="1"/>
      <c r="RNW97" s="1"/>
      <c r="RNX97" s="1"/>
      <c r="RNY97" s="1"/>
      <c r="RNZ97" s="1"/>
      <c r="ROA97" s="1"/>
      <c r="ROB97" s="1"/>
      <c r="ROC97" s="1"/>
      <c r="ROD97" s="1"/>
      <c r="ROE97" s="1"/>
      <c r="ROF97" s="1"/>
      <c r="ROG97" s="1"/>
      <c r="ROH97" s="1"/>
      <c r="ROI97" s="1"/>
      <c r="ROJ97" s="1"/>
      <c r="ROK97" s="1"/>
      <c r="ROL97" s="1"/>
      <c r="ROM97" s="1"/>
      <c r="RON97" s="1"/>
      <c r="ROO97" s="1"/>
      <c r="ROP97" s="1"/>
      <c r="ROQ97" s="1"/>
      <c r="ROR97" s="1"/>
      <c r="ROS97" s="1"/>
      <c r="ROT97" s="1"/>
      <c r="ROU97" s="1"/>
      <c r="ROV97" s="1"/>
      <c r="ROW97" s="1"/>
      <c r="ROX97" s="1"/>
      <c r="ROY97" s="1"/>
      <c r="ROZ97" s="1"/>
      <c r="RPA97" s="1"/>
      <c r="RPB97" s="1"/>
      <c r="RPC97" s="1"/>
      <c r="RPD97" s="1"/>
      <c r="RPE97" s="1"/>
      <c r="RPF97" s="1"/>
      <c r="RPG97" s="1"/>
      <c r="RPH97" s="1"/>
      <c r="RPI97" s="1"/>
      <c r="RPJ97" s="1"/>
      <c r="RPK97" s="1"/>
      <c r="RPL97" s="1"/>
      <c r="RPM97" s="1"/>
      <c r="RPN97" s="1"/>
      <c r="RPO97" s="1"/>
      <c r="RPP97" s="1"/>
      <c r="RPQ97" s="1"/>
      <c r="RPR97" s="1"/>
      <c r="RPS97" s="1"/>
      <c r="RPT97" s="1"/>
      <c r="RPU97" s="1"/>
      <c r="RPV97" s="1"/>
      <c r="RPW97" s="1"/>
      <c r="RPX97" s="1"/>
      <c r="RPY97" s="1"/>
      <c r="RPZ97" s="1"/>
      <c r="RQA97" s="1"/>
      <c r="RQB97" s="1"/>
      <c r="RQC97" s="1"/>
      <c r="RQD97" s="1"/>
      <c r="RQE97" s="1"/>
      <c r="RQF97" s="1"/>
      <c r="RQG97" s="1"/>
      <c r="RQH97" s="1"/>
      <c r="RQI97" s="1"/>
      <c r="RQJ97" s="1"/>
      <c r="RQK97" s="1"/>
      <c r="RQL97" s="1"/>
      <c r="RQM97" s="1"/>
      <c r="RQN97" s="1"/>
      <c r="RQO97" s="1"/>
      <c r="RQP97" s="1"/>
      <c r="RQQ97" s="1"/>
      <c r="RQR97" s="1"/>
      <c r="RQS97" s="1"/>
      <c r="RQT97" s="1"/>
      <c r="RQU97" s="1"/>
      <c r="RQV97" s="1"/>
      <c r="RQW97" s="1"/>
      <c r="RQX97" s="1"/>
      <c r="RQY97" s="1"/>
      <c r="RQZ97" s="1"/>
      <c r="RRA97" s="1"/>
      <c r="RRB97" s="1"/>
      <c r="RRC97" s="1"/>
      <c r="RRD97" s="1"/>
      <c r="RRE97" s="1"/>
      <c r="RRF97" s="1"/>
      <c r="RRG97" s="1"/>
      <c r="RRH97" s="1"/>
      <c r="RRI97" s="1"/>
      <c r="RRJ97" s="1"/>
      <c r="RRK97" s="1"/>
      <c r="RRL97" s="1"/>
      <c r="RRM97" s="1"/>
      <c r="RRN97" s="1"/>
      <c r="RRO97" s="1"/>
      <c r="RRP97" s="1"/>
      <c r="RRQ97" s="1"/>
      <c r="RRR97" s="1"/>
      <c r="RRS97" s="1"/>
      <c r="RRT97" s="1"/>
      <c r="RRU97" s="1"/>
      <c r="RRV97" s="1"/>
      <c r="RRW97" s="1"/>
      <c r="RRX97" s="1"/>
      <c r="RRY97" s="1"/>
      <c r="RRZ97" s="1"/>
      <c r="RSA97" s="1"/>
      <c r="RSB97" s="1"/>
      <c r="RSC97" s="1"/>
      <c r="RSD97" s="1"/>
      <c r="RSE97" s="1"/>
      <c r="RSF97" s="1"/>
      <c r="RSG97" s="1"/>
      <c r="RSH97" s="1"/>
      <c r="RSI97" s="1"/>
      <c r="RSJ97" s="1"/>
      <c r="RSK97" s="1"/>
      <c r="RSL97" s="1"/>
      <c r="RSM97" s="1"/>
      <c r="RSN97" s="1"/>
      <c r="RSO97" s="1"/>
      <c r="RSP97" s="1"/>
      <c r="RSQ97" s="1"/>
      <c r="RSR97" s="1"/>
      <c r="RSS97" s="1"/>
      <c r="RST97" s="1"/>
      <c r="RSU97" s="1"/>
      <c r="RSV97" s="1"/>
      <c r="RSW97" s="1"/>
      <c r="RSX97" s="1"/>
      <c r="RSY97" s="1"/>
      <c r="RSZ97" s="1"/>
      <c r="RTA97" s="1"/>
      <c r="RTB97" s="1"/>
      <c r="RTC97" s="1"/>
      <c r="RTD97" s="1"/>
      <c r="RTE97" s="1"/>
      <c r="RTF97" s="1"/>
      <c r="RTG97" s="1"/>
      <c r="RTH97" s="1"/>
      <c r="RTI97" s="1"/>
      <c r="RTJ97" s="1"/>
      <c r="RTK97" s="1"/>
      <c r="RTL97" s="1"/>
      <c r="RTM97" s="1"/>
      <c r="RTN97" s="1"/>
      <c r="RTO97" s="1"/>
      <c r="RTP97" s="1"/>
      <c r="RTQ97" s="1"/>
      <c r="RTR97" s="1"/>
      <c r="RTS97" s="1"/>
      <c r="RTT97" s="1"/>
      <c r="RTU97" s="1"/>
      <c r="RTV97" s="1"/>
      <c r="RTW97" s="1"/>
      <c r="RTX97" s="1"/>
      <c r="RTY97" s="1"/>
      <c r="RTZ97" s="1"/>
      <c r="RUA97" s="1"/>
      <c r="RUB97" s="1"/>
      <c r="RUC97" s="1"/>
      <c r="RUD97" s="1"/>
      <c r="RUE97" s="1"/>
      <c r="RUF97" s="1"/>
      <c r="RUG97" s="1"/>
      <c r="RUH97" s="1"/>
      <c r="RUI97" s="1"/>
      <c r="RUJ97" s="1"/>
      <c r="RUK97" s="1"/>
      <c r="RUL97" s="1"/>
      <c r="RUM97" s="1"/>
      <c r="RUN97" s="1"/>
      <c r="RUO97" s="1"/>
      <c r="RUP97" s="1"/>
      <c r="RUQ97" s="1"/>
      <c r="RUR97" s="1"/>
      <c r="RUS97" s="1"/>
      <c r="RUT97" s="1"/>
      <c r="RUU97" s="1"/>
      <c r="RUV97" s="1"/>
      <c r="RUW97" s="1"/>
      <c r="RUX97" s="1"/>
      <c r="RUY97" s="1"/>
      <c r="RUZ97" s="1"/>
      <c r="RVA97" s="1"/>
      <c r="RVB97" s="1"/>
      <c r="RVC97" s="1"/>
      <c r="RVD97" s="1"/>
      <c r="RVE97" s="1"/>
      <c r="RVF97" s="1"/>
      <c r="RVG97" s="1"/>
      <c r="RVH97" s="1"/>
      <c r="RVI97" s="1"/>
      <c r="RVJ97" s="1"/>
      <c r="RVK97" s="1"/>
      <c r="RVL97" s="1"/>
      <c r="RVM97" s="1"/>
      <c r="RVN97" s="1"/>
      <c r="RVO97" s="1"/>
      <c r="RVP97" s="1"/>
      <c r="RVQ97" s="1"/>
      <c r="RVR97" s="1"/>
      <c r="RVS97" s="1"/>
      <c r="RVT97" s="1"/>
      <c r="RVU97" s="1"/>
      <c r="RVV97" s="1"/>
      <c r="RVW97" s="1"/>
      <c r="RVX97" s="1"/>
      <c r="RVY97" s="1"/>
      <c r="RVZ97" s="1"/>
      <c r="RWA97" s="1"/>
      <c r="RWB97" s="1"/>
      <c r="RWC97" s="1"/>
      <c r="RWD97" s="1"/>
      <c r="RWE97" s="1"/>
      <c r="RWF97" s="1"/>
      <c r="RWG97" s="1"/>
      <c r="RWH97" s="1"/>
      <c r="RWI97" s="1"/>
      <c r="RWJ97" s="1"/>
      <c r="RWK97" s="1"/>
      <c r="RWL97" s="1"/>
      <c r="RWM97" s="1"/>
      <c r="RWN97" s="1"/>
      <c r="RWO97" s="1"/>
      <c r="RWP97" s="1"/>
      <c r="RWQ97" s="1"/>
      <c r="RWR97" s="1"/>
      <c r="RWS97" s="1"/>
      <c r="RWT97" s="1"/>
      <c r="RWU97" s="1"/>
      <c r="RWV97" s="1"/>
      <c r="RWW97" s="1"/>
      <c r="RWX97" s="1"/>
      <c r="RWY97" s="1"/>
      <c r="RWZ97" s="1"/>
      <c r="RXA97" s="1"/>
      <c r="RXB97" s="1"/>
      <c r="RXC97" s="1"/>
      <c r="RXD97" s="1"/>
      <c r="RXE97" s="1"/>
      <c r="RXF97" s="1"/>
      <c r="RXG97" s="1"/>
      <c r="RXH97" s="1"/>
      <c r="RXI97" s="1"/>
      <c r="RXJ97" s="1"/>
      <c r="RXK97" s="1"/>
      <c r="RXL97" s="1"/>
      <c r="RXM97" s="1"/>
      <c r="RXN97" s="1"/>
      <c r="RXO97" s="1"/>
      <c r="RXP97" s="1"/>
      <c r="RXQ97" s="1"/>
      <c r="RXR97" s="1"/>
      <c r="RXS97" s="1"/>
      <c r="RXT97" s="1"/>
      <c r="RXU97" s="1"/>
      <c r="RXV97" s="1"/>
      <c r="RXW97" s="1"/>
      <c r="RXX97" s="1"/>
      <c r="RXY97" s="1"/>
      <c r="RXZ97" s="1"/>
      <c r="RYA97" s="1"/>
      <c r="RYB97" s="1"/>
      <c r="RYC97" s="1"/>
      <c r="RYD97" s="1"/>
      <c r="RYE97" s="1"/>
      <c r="RYF97" s="1"/>
      <c r="RYG97" s="1"/>
      <c r="RYH97" s="1"/>
      <c r="RYI97" s="1"/>
      <c r="RYJ97" s="1"/>
      <c r="RYK97" s="1"/>
      <c r="RYL97" s="1"/>
      <c r="RYM97" s="1"/>
      <c r="RYN97" s="1"/>
      <c r="RYO97" s="1"/>
      <c r="RYP97" s="1"/>
      <c r="RYQ97" s="1"/>
      <c r="RYR97" s="1"/>
      <c r="RYS97" s="1"/>
      <c r="RYT97" s="1"/>
      <c r="RYU97" s="1"/>
      <c r="RYV97" s="1"/>
      <c r="RYW97" s="1"/>
      <c r="RYX97" s="1"/>
      <c r="RYY97" s="1"/>
      <c r="RYZ97" s="1"/>
      <c r="RZA97" s="1"/>
      <c r="RZB97" s="1"/>
      <c r="RZC97" s="1"/>
      <c r="RZD97" s="1"/>
      <c r="RZE97" s="1"/>
      <c r="RZF97" s="1"/>
      <c r="RZG97" s="1"/>
      <c r="RZH97" s="1"/>
      <c r="RZI97" s="1"/>
      <c r="RZJ97" s="1"/>
      <c r="RZK97" s="1"/>
      <c r="RZL97" s="1"/>
      <c r="RZM97" s="1"/>
      <c r="RZN97" s="1"/>
      <c r="RZO97" s="1"/>
      <c r="RZP97" s="1"/>
      <c r="RZQ97" s="1"/>
      <c r="RZR97" s="1"/>
      <c r="RZS97" s="1"/>
      <c r="RZT97" s="1"/>
      <c r="RZU97" s="1"/>
      <c r="RZV97" s="1"/>
      <c r="RZW97" s="1"/>
      <c r="RZX97" s="1"/>
      <c r="RZY97" s="1"/>
      <c r="RZZ97" s="1"/>
      <c r="SAA97" s="1"/>
      <c r="SAB97" s="1"/>
      <c r="SAC97" s="1"/>
      <c r="SAD97" s="1"/>
      <c r="SAE97" s="1"/>
      <c r="SAF97" s="1"/>
      <c r="SAG97" s="1"/>
      <c r="SAH97" s="1"/>
      <c r="SAI97" s="1"/>
      <c r="SAJ97" s="1"/>
      <c r="SAK97" s="1"/>
      <c r="SAL97" s="1"/>
      <c r="SAM97" s="1"/>
      <c r="SAN97" s="1"/>
      <c r="SAO97" s="1"/>
      <c r="SAP97" s="1"/>
      <c r="SAQ97" s="1"/>
      <c r="SAR97" s="1"/>
      <c r="SAS97" s="1"/>
      <c r="SAT97" s="1"/>
      <c r="SAU97" s="1"/>
      <c r="SAV97" s="1"/>
      <c r="SAW97" s="1"/>
      <c r="SAX97" s="1"/>
      <c r="SAY97" s="1"/>
      <c r="SAZ97" s="1"/>
      <c r="SBA97" s="1"/>
      <c r="SBB97" s="1"/>
      <c r="SBC97" s="1"/>
      <c r="SBD97" s="1"/>
      <c r="SBE97" s="1"/>
      <c r="SBF97" s="1"/>
      <c r="SBG97" s="1"/>
      <c r="SBH97" s="1"/>
      <c r="SBI97" s="1"/>
      <c r="SBJ97" s="1"/>
      <c r="SBK97" s="1"/>
      <c r="SBL97" s="1"/>
      <c r="SBM97" s="1"/>
      <c r="SBN97" s="1"/>
      <c r="SBO97" s="1"/>
      <c r="SBP97" s="1"/>
      <c r="SBQ97" s="1"/>
      <c r="SBR97" s="1"/>
      <c r="SBS97" s="1"/>
      <c r="SBT97" s="1"/>
      <c r="SBU97" s="1"/>
      <c r="SBV97" s="1"/>
      <c r="SBW97" s="1"/>
      <c r="SBX97" s="1"/>
      <c r="SBY97" s="1"/>
      <c r="SBZ97" s="1"/>
      <c r="SCA97" s="1"/>
      <c r="SCB97" s="1"/>
      <c r="SCC97" s="1"/>
      <c r="SCD97" s="1"/>
      <c r="SCE97" s="1"/>
      <c r="SCF97" s="1"/>
      <c r="SCG97" s="1"/>
      <c r="SCH97" s="1"/>
      <c r="SCI97" s="1"/>
      <c r="SCJ97" s="1"/>
      <c r="SCK97" s="1"/>
      <c r="SCL97" s="1"/>
      <c r="SCM97" s="1"/>
      <c r="SCN97" s="1"/>
      <c r="SCO97" s="1"/>
      <c r="SCP97" s="1"/>
      <c r="SCQ97" s="1"/>
      <c r="SCR97" s="1"/>
      <c r="SCS97" s="1"/>
      <c r="SCT97" s="1"/>
      <c r="SCU97" s="1"/>
      <c r="SCV97" s="1"/>
      <c r="SCW97" s="1"/>
      <c r="SCX97" s="1"/>
      <c r="SCY97" s="1"/>
      <c r="SCZ97" s="1"/>
      <c r="SDA97" s="1"/>
      <c r="SDB97" s="1"/>
      <c r="SDC97" s="1"/>
      <c r="SDD97" s="1"/>
      <c r="SDE97" s="1"/>
      <c r="SDF97" s="1"/>
      <c r="SDG97" s="1"/>
      <c r="SDH97" s="1"/>
      <c r="SDI97" s="1"/>
      <c r="SDJ97" s="1"/>
      <c r="SDK97" s="1"/>
      <c r="SDL97" s="1"/>
      <c r="SDM97" s="1"/>
      <c r="SDN97" s="1"/>
      <c r="SDO97" s="1"/>
      <c r="SDP97" s="1"/>
      <c r="SDQ97" s="1"/>
      <c r="SDR97" s="1"/>
      <c r="SDS97" s="1"/>
      <c r="SDT97" s="1"/>
      <c r="SDU97" s="1"/>
      <c r="SDV97" s="1"/>
      <c r="SDW97" s="1"/>
      <c r="SDX97" s="1"/>
      <c r="SDY97" s="1"/>
      <c r="SDZ97" s="1"/>
      <c r="SEA97" s="1"/>
      <c r="SEB97" s="1"/>
      <c r="SEC97" s="1"/>
      <c r="SED97" s="1"/>
      <c r="SEE97" s="1"/>
      <c r="SEF97" s="1"/>
      <c r="SEG97" s="1"/>
      <c r="SEH97" s="1"/>
      <c r="SEI97" s="1"/>
      <c r="SEJ97" s="1"/>
      <c r="SEK97" s="1"/>
      <c r="SEL97" s="1"/>
      <c r="SEM97" s="1"/>
      <c r="SEN97" s="1"/>
      <c r="SEO97" s="1"/>
      <c r="SEP97" s="1"/>
      <c r="SEQ97" s="1"/>
      <c r="SER97" s="1"/>
      <c r="SES97" s="1"/>
      <c r="SET97" s="1"/>
      <c r="SEU97" s="1"/>
      <c r="SEV97" s="1"/>
      <c r="SEW97" s="1"/>
      <c r="SEX97" s="1"/>
      <c r="SEY97" s="1"/>
      <c r="SEZ97" s="1"/>
      <c r="SFA97" s="1"/>
      <c r="SFB97" s="1"/>
      <c r="SFC97" s="1"/>
      <c r="SFD97" s="1"/>
      <c r="SFE97" s="1"/>
      <c r="SFF97" s="1"/>
      <c r="SFG97" s="1"/>
      <c r="SFH97" s="1"/>
      <c r="SFI97" s="1"/>
      <c r="SFJ97" s="1"/>
      <c r="SFK97" s="1"/>
      <c r="SFL97" s="1"/>
      <c r="SFM97" s="1"/>
      <c r="SFN97" s="1"/>
      <c r="SFO97" s="1"/>
      <c r="SFP97" s="1"/>
      <c r="SFQ97" s="1"/>
      <c r="SFR97" s="1"/>
      <c r="SFS97" s="1"/>
      <c r="SFT97" s="1"/>
      <c r="SFU97" s="1"/>
      <c r="SFV97" s="1"/>
      <c r="SFW97" s="1"/>
      <c r="SFX97" s="1"/>
      <c r="SFY97" s="1"/>
      <c r="SFZ97" s="1"/>
      <c r="SGA97" s="1"/>
      <c r="SGB97" s="1"/>
      <c r="SGC97" s="1"/>
      <c r="SGD97" s="1"/>
      <c r="SGE97" s="1"/>
      <c r="SGF97" s="1"/>
      <c r="SGG97" s="1"/>
      <c r="SGH97" s="1"/>
      <c r="SGI97" s="1"/>
      <c r="SGJ97" s="1"/>
      <c r="SGK97" s="1"/>
      <c r="SGL97" s="1"/>
      <c r="SGM97" s="1"/>
      <c r="SGN97" s="1"/>
      <c r="SGO97" s="1"/>
      <c r="SGP97" s="1"/>
      <c r="SGQ97" s="1"/>
      <c r="SGR97" s="1"/>
      <c r="SGS97" s="1"/>
      <c r="SGT97" s="1"/>
      <c r="SGU97" s="1"/>
      <c r="SGV97" s="1"/>
      <c r="SGW97" s="1"/>
      <c r="SGX97" s="1"/>
      <c r="SGY97" s="1"/>
      <c r="SGZ97" s="1"/>
      <c r="SHA97" s="1"/>
      <c r="SHB97" s="1"/>
      <c r="SHC97" s="1"/>
      <c r="SHD97" s="1"/>
      <c r="SHE97" s="1"/>
      <c r="SHF97" s="1"/>
      <c r="SHG97" s="1"/>
      <c r="SHH97" s="1"/>
      <c r="SHI97" s="1"/>
      <c r="SHJ97" s="1"/>
      <c r="SHK97" s="1"/>
      <c r="SHL97" s="1"/>
      <c r="SHM97" s="1"/>
      <c r="SHN97" s="1"/>
      <c r="SHO97" s="1"/>
      <c r="SHP97" s="1"/>
      <c r="SHQ97" s="1"/>
      <c r="SHR97" s="1"/>
      <c r="SHS97" s="1"/>
      <c r="SHT97" s="1"/>
      <c r="SHU97" s="1"/>
      <c r="SHV97" s="1"/>
      <c r="SHW97" s="1"/>
      <c r="SHX97" s="1"/>
      <c r="SHY97" s="1"/>
      <c r="SHZ97" s="1"/>
      <c r="SIA97" s="1"/>
      <c r="SIB97" s="1"/>
      <c r="SIC97" s="1"/>
      <c r="SID97" s="1"/>
      <c r="SIE97" s="1"/>
      <c r="SIF97" s="1"/>
      <c r="SIG97" s="1"/>
      <c r="SIH97" s="1"/>
      <c r="SII97" s="1"/>
      <c r="SIJ97" s="1"/>
      <c r="SIK97" s="1"/>
      <c r="SIL97" s="1"/>
      <c r="SIM97" s="1"/>
      <c r="SIN97" s="1"/>
      <c r="SIO97" s="1"/>
      <c r="SIP97" s="1"/>
      <c r="SIQ97" s="1"/>
      <c r="SIR97" s="1"/>
      <c r="SIS97" s="1"/>
      <c r="SIT97" s="1"/>
      <c r="SIU97" s="1"/>
      <c r="SIV97" s="1"/>
      <c r="SIW97" s="1"/>
      <c r="SIX97" s="1"/>
      <c r="SIY97" s="1"/>
      <c r="SIZ97" s="1"/>
      <c r="SJA97" s="1"/>
      <c r="SJB97" s="1"/>
      <c r="SJC97" s="1"/>
      <c r="SJD97" s="1"/>
      <c r="SJE97" s="1"/>
      <c r="SJF97" s="1"/>
      <c r="SJG97" s="1"/>
      <c r="SJH97" s="1"/>
      <c r="SJI97" s="1"/>
      <c r="SJJ97" s="1"/>
      <c r="SJK97" s="1"/>
      <c r="SJL97" s="1"/>
      <c r="SJM97" s="1"/>
      <c r="SJN97" s="1"/>
      <c r="SJO97" s="1"/>
      <c r="SJP97" s="1"/>
      <c r="SJQ97" s="1"/>
      <c r="SJR97" s="1"/>
      <c r="SJS97" s="1"/>
      <c r="SJT97" s="1"/>
      <c r="SJU97" s="1"/>
      <c r="SJV97" s="1"/>
      <c r="SJW97" s="1"/>
      <c r="SJX97" s="1"/>
      <c r="SJY97" s="1"/>
      <c r="SJZ97" s="1"/>
      <c r="SKA97" s="1"/>
      <c r="SKB97" s="1"/>
      <c r="SKC97" s="1"/>
      <c r="SKD97" s="1"/>
      <c r="SKE97" s="1"/>
      <c r="SKF97" s="1"/>
      <c r="SKG97" s="1"/>
      <c r="SKH97" s="1"/>
      <c r="SKI97" s="1"/>
      <c r="SKJ97" s="1"/>
      <c r="SKK97" s="1"/>
      <c r="SKL97" s="1"/>
      <c r="SKM97" s="1"/>
      <c r="SKN97" s="1"/>
      <c r="SKO97" s="1"/>
      <c r="SKP97" s="1"/>
      <c r="SKQ97" s="1"/>
      <c r="SKR97" s="1"/>
      <c r="SKS97" s="1"/>
      <c r="SKT97" s="1"/>
      <c r="SKU97" s="1"/>
      <c r="SKV97" s="1"/>
      <c r="SKW97" s="1"/>
      <c r="SKX97" s="1"/>
      <c r="SKY97" s="1"/>
      <c r="SKZ97" s="1"/>
      <c r="SLA97" s="1"/>
      <c r="SLB97" s="1"/>
      <c r="SLC97" s="1"/>
      <c r="SLD97" s="1"/>
      <c r="SLE97" s="1"/>
      <c r="SLF97" s="1"/>
      <c r="SLG97" s="1"/>
      <c r="SLH97" s="1"/>
      <c r="SLI97" s="1"/>
      <c r="SLJ97" s="1"/>
      <c r="SLK97" s="1"/>
      <c r="SLL97" s="1"/>
      <c r="SLM97" s="1"/>
      <c r="SLN97" s="1"/>
      <c r="SLO97" s="1"/>
      <c r="SLP97" s="1"/>
      <c r="SLQ97" s="1"/>
      <c r="SLR97" s="1"/>
      <c r="SLS97" s="1"/>
      <c r="SLT97" s="1"/>
      <c r="SLU97" s="1"/>
      <c r="SLV97" s="1"/>
      <c r="SLW97" s="1"/>
      <c r="SLX97" s="1"/>
      <c r="SLY97" s="1"/>
      <c r="SLZ97" s="1"/>
      <c r="SMA97" s="1"/>
      <c r="SMB97" s="1"/>
      <c r="SMC97" s="1"/>
      <c r="SMD97" s="1"/>
      <c r="SME97" s="1"/>
      <c r="SMF97" s="1"/>
      <c r="SMG97" s="1"/>
      <c r="SMH97" s="1"/>
      <c r="SMI97" s="1"/>
      <c r="SMJ97" s="1"/>
      <c r="SMK97" s="1"/>
      <c r="SML97" s="1"/>
      <c r="SMM97" s="1"/>
      <c r="SMN97" s="1"/>
      <c r="SMO97" s="1"/>
      <c r="SMP97" s="1"/>
      <c r="SMQ97" s="1"/>
      <c r="SMR97" s="1"/>
      <c r="SMS97" s="1"/>
      <c r="SMT97" s="1"/>
      <c r="SMU97" s="1"/>
      <c r="SMV97" s="1"/>
      <c r="SMW97" s="1"/>
      <c r="SMX97" s="1"/>
      <c r="SMY97" s="1"/>
      <c r="SMZ97" s="1"/>
      <c r="SNA97" s="1"/>
      <c r="SNB97" s="1"/>
      <c r="SNC97" s="1"/>
      <c r="SND97" s="1"/>
      <c r="SNE97" s="1"/>
      <c r="SNF97" s="1"/>
      <c r="SNG97" s="1"/>
      <c r="SNH97" s="1"/>
      <c r="SNI97" s="1"/>
      <c r="SNJ97" s="1"/>
      <c r="SNK97" s="1"/>
      <c r="SNL97" s="1"/>
      <c r="SNM97" s="1"/>
      <c r="SNN97" s="1"/>
      <c r="SNO97" s="1"/>
      <c r="SNP97" s="1"/>
      <c r="SNQ97" s="1"/>
      <c r="SNR97" s="1"/>
      <c r="SNS97" s="1"/>
      <c r="SNT97" s="1"/>
      <c r="SNU97" s="1"/>
      <c r="SNV97" s="1"/>
      <c r="SNW97" s="1"/>
      <c r="SNX97" s="1"/>
      <c r="SNY97" s="1"/>
      <c r="SNZ97" s="1"/>
      <c r="SOA97" s="1"/>
      <c r="SOB97" s="1"/>
      <c r="SOC97" s="1"/>
      <c r="SOD97" s="1"/>
      <c r="SOE97" s="1"/>
      <c r="SOF97" s="1"/>
      <c r="SOG97" s="1"/>
      <c r="SOH97" s="1"/>
      <c r="SOI97" s="1"/>
      <c r="SOJ97" s="1"/>
      <c r="SOK97" s="1"/>
      <c r="SOL97" s="1"/>
      <c r="SOM97" s="1"/>
      <c r="SON97" s="1"/>
      <c r="SOO97" s="1"/>
      <c r="SOP97" s="1"/>
      <c r="SOQ97" s="1"/>
      <c r="SOR97" s="1"/>
      <c r="SOS97" s="1"/>
      <c r="SOT97" s="1"/>
      <c r="SOU97" s="1"/>
      <c r="SOV97" s="1"/>
      <c r="SOW97" s="1"/>
      <c r="SOX97" s="1"/>
      <c r="SOY97" s="1"/>
      <c r="SOZ97" s="1"/>
      <c r="SPA97" s="1"/>
      <c r="SPB97" s="1"/>
      <c r="SPC97" s="1"/>
      <c r="SPD97" s="1"/>
      <c r="SPE97" s="1"/>
      <c r="SPF97" s="1"/>
      <c r="SPG97" s="1"/>
      <c r="SPH97" s="1"/>
      <c r="SPI97" s="1"/>
      <c r="SPJ97" s="1"/>
      <c r="SPK97" s="1"/>
      <c r="SPL97" s="1"/>
      <c r="SPM97" s="1"/>
      <c r="SPN97" s="1"/>
      <c r="SPO97" s="1"/>
      <c r="SPP97" s="1"/>
      <c r="SPQ97" s="1"/>
      <c r="SPR97" s="1"/>
      <c r="SPS97" s="1"/>
      <c r="SPT97" s="1"/>
      <c r="SPU97" s="1"/>
      <c r="SPV97" s="1"/>
      <c r="SPW97" s="1"/>
      <c r="SPX97" s="1"/>
      <c r="SPY97" s="1"/>
      <c r="SPZ97" s="1"/>
      <c r="SQA97" s="1"/>
      <c r="SQB97" s="1"/>
      <c r="SQC97" s="1"/>
      <c r="SQD97" s="1"/>
      <c r="SQE97" s="1"/>
      <c r="SQF97" s="1"/>
      <c r="SQG97" s="1"/>
      <c r="SQH97" s="1"/>
      <c r="SQI97" s="1"/>
      <c r="SQJ97" s="1"/>
      <c r="SQK97" s="1"/>
      <c r="SQL97" s="1"/>
      <c r="SQM97" s="1"/>
      <c r="SQN97" s="1"/>
      <c r="SQO97" s="1"/>
      <c r="SQP97" s="1"/>
      <c r="SQQ97" s="1"/>
      <c r="SQR97" s="1"/>
      <c r="SQS97" s="1"/>
      <c r="SQT97" s="1"/>
      <c r="SQU97" s="1"/>
      <c r="SQV97" s="1"/>
      <c r="SQW97" s="1"/>
      <c r="SQX97" s="1"/>
      <c r="SQY97" s="1"/>
      <c r="SQZ97" s="1"/>
      <c r="SRA97" s="1"/>
      <c r="SRB97" s="1"/>
      <c r="SRC97" s="1"/>
      <c r="SRD97" s="1"/>
      <c r="SRE97" s="1"/>
      <c r="SRF97" s="1"/>
      <c r="SRG97" s="1"/>
      <c r="SRH97" s="1"/>
      <c r="SRI97" s="1"/>
      <c r="SRJ97" s="1"/>
      <c r="SRK97" s="1"/>
      <c r="SRL97" s="1"/>
      <c r="SRM97" s="1"/>
      <c r="SRN97" s="1"/>
      <c r="SRO97" s="1"/>
      <c r="SRP97" s="1"/>
      <c r="SRQ97" s="1"/>
      <c r="SRR97" s="1"/>
      <c r="SRS97" s="1"/>
      <c r="SRT97" s="1"/>
      <c r="SRU97" s="1"/>
      <c r="SRV97" s="1"/>
      <c r="SRW97" s="1"/>
      <c r="SRX97" s="1"/>
      <c r="SRY97" s="1"/>
      <c r="SRZ97" s="1"/>
      <c r="SSA97" s="1"/>
      <c r="SSB97" s="1"/>
      <c r="SSC97" s="1"/>
      <c r="SSD97" s="1"/>
      <c r="SSE97" s="1"/>
      <c r="SSF97" s="1"/>
      <c r="SSG97" s="1"/>
      <c r="SSH97" s="1"/>
      <c r="SSI97" s="1"/>
      <c r="SSJ97" s="1"/>
      <c r="SSK97" s="1"/>
      <c r="SSL97" s="1"/>
      <c r="SSM97" s="1"/>
      <c r="SSN97" s="1"/>
      <c r="SSO97" s="1"/>
      <c r="SSP97" s="1"/>
      <c r="SSQ97" s="1"/>
      <c r="SSR97" s="1"/>
      <c r="SSS97" s="1"/>
      <c r="SST97" s="1"/>
      <c r="SSU97" s="1"/>
      <c r="SSV97" s="1"/>
      <c r="SSW97" s="1"/>
      <c r="SSX97" s="1"/>
      <c r="SSY97" s="1"/>
      <c r="SSZ97" s="1"/>
      <c r="STA97" s="1"/>
      <c r="STB97" s="1"/>
      <c r="STC97" s="1"/>
      <c r="STD97" s="1"/>
      <c r="STE97" s="1"/>
      <c r="STF97" s="1"/>
      <c r="STG97" s="1"/>
      <c r="STH97" s="1"/>
      <c r="STI97" s="1"/>
      <c r="STJ97" s="1"/>
      <c r="STK97" s="1"/>
      <c r="STL97" s="1"/>
      <c r="STM97" s="1"/>
      <c r="STN97" s="1"/>
      <c r="STO97" s="1"/>
      <c r="STP97" s="1"/>
      <c r="STQ97" s="1"/>
      <c r="STR97" s="1"/>
      <c r="STS97" s="1"/>
      <c r="STT97" s="1"/>
      <c r="STU97" s="1"/>
      <c r="STV97" s="1"/>
      <c r="STW97" s="1"/>
      <c r="STX97" s="1"/>
      <c r="STY97" s="1"/>
      <c r="STZ97" s="1"/>
      <c r="SUA97" s="1"/>
      <c r="SUB97" s="1"/>
      <c r="SUC97" s="1"/>
      <c r="SUD97" s="1"/>
      <c r="SUE97" s="1"/>
      <c r="SUF97" s="1"/>
      <c r="SUG97" s="1"/>
      <c r="SUH97" s="1"/>
      <c r="SUI97" s="1"/>
      <c r="SUJ97" s="1"/>
      <c r="SUK97" s="1"/>
      <c r="SUL97" s="1"/>
      <c r="SUM97" s="1"/>
      <c r="SUN97" s="1"/>
      <c r="SUO97" s="1"/>
      <c r="SUP97" s="1"/>
      <c r="SUQ97" s="1"/>
      <c r="SUR97" s="1"/>
      <c r="SUS97" s="1"/>
      <c r="SUT97" s="1"/>
      <c r="SUU97" s="1"/>
      <c r="SUV97" s="1"/>
      <c r="SUW97" s="1"/>
      <c r="SUX97" s="1"/>
      <c r="SUY97" s="1"/>
      <c r="SUZ97" s="1"/>
      <c r="SVA97" s="1"/>
      <c r="SVB97" s="1"/>
      <c r="SVC97" s="1"/>
      <c r="SVD97" s="1"/>
      <c r="SVE97" s="1"/>
      <c r="SVF97" s="1"/>
      <c r="SVG97" s="1"/>
      <c r="SVH97" s="1"/>
      <c r="SVI97" s="1"/>
      <c r="SVJ97" s="1"/>
      <c r="SVK97" s="1"/>
      <c r="SVL97" s="1"/>
      <c r="SVM97" s="1"/>
      <c r="SVN97" s="1"/>
      <c r="SVO97" s="1"/>
      <c r="SVP97" s="1"/>
      <c r="SVQ97" s="1"/>
      <c r="SVR97" s="1"/>
      <c r="SVS97" s="1"/>
      <c r="SVT97" s="1"/>
      <c r="SVU97" s="1"/>
      <c r="SVV97" s="1"/>
      <c r="SVW97" s="1"/>
      <c r="SVX97" s="1"/>
      <c r="SVY97" s="1"/>
      <c r="SVZ97" s="1"/>
      <c r="SWA97" s="1"/>
      <c r="SWB97" s="1"/>
      <c r="SWC97" s="1"/>
      <c r="SWD97" s="1"/>
      <c r="SWE97" s="1"/>
      <c r="SWF97" s="1"/>
      <c r="SWG97" s="1"/>
      <c r="SWH97" s="1"/>
      <c r="SWI97" s="1"/>
      <c r="SWJ97" s="1"/>
      <c r="SWK97" s="1"/>
      <c r="SWL97" s="1"/>
      <c r="SWM97" s="1"/>
      <c r="SWN97" s="1"/>
      <c r="SWO97" s="1"/>
      <c r="SWP97" s="1"/>
      <c r="SWQ97" s="1"/>
      <c r="SWR97" s="1"/>
      <c r="SWS97" s="1"/>
      <c r="SWT97" s="1"/>
      <c r="SWU97" s="1"/>
      <c r="SWV97" s="1"/>
      <c r="SWW97" s="1"/>
      <c r="SWX97" s="1"/>
      <c r="SWY97" s="1"/>
      <c r="SWZ97" s="1"/>
      <c r="SXA97" s="1"/>
      <c r="SXB97" s="1"/>
      <c r="SXC97" s="1"/>
      <c r="SXD97" s="1"/>
      <c r="SXE97" s="1"/>
      <c r="SXF97" s="1"/>
      <c r="SXG97" s="1"/>
      <c r="SXH97" s="1"/>
      <c r="SXI97" s="1"/>
      <c r="SXJ97" s="1"/>
      <c r="SXK97" s="1"/>
      <c r="SXL97" s="1"/>
      <c r="SXM97" s="1"/>
      <c r="SXN97" s="1"/>
      <c r="SXO97" s="1"/>
      <c r="SXP97" s="1"/>
      <c r="SXQ97" s="1"/>
      <c r="SXR97" s="1"/>
      <c r="SXS97" s="1"/>
      <c r="SXT97" s="1"/>
      <c r="SXU97" s="1"/>
      <c r="SXV97" s="1"/>
      <c r="SXW97" s="1"/>
      <c r="SXX97" s="1"/>
      <c r="SXY97" s="1"/>
      <c r="SXZ97" s="1"/>
      <c r="SYA97" s="1"/>
      <c r="SYB97" s="1"/>
      <c r="SYC97" s="1"/>
      <c r="SYD97" s="1"/>
      <c r="SYE97" s="1"/>
      <c r="SYF97" s="1"/>
      <c r="SYG97" s="1"/>
      <c r="SYH97" s="1"/>
      <c r="SYI97" s="1"/>
      <c r="SYJ97" s="1"/>
      <c r="SYK97" s="1"/>
      <c r="SYL97" s="1"/>
      <c r="SYM97" s="1"/>
      <c r="SYN97" s="1"/>
      <c r="SYO97" s="1"/>
      <c r="SYP97" s="1"/>
      <c r="SYQ97" s="1"/>
      <c r="SYR97" s="1"/>
      <c r="SYS97" s="1"/>
      <c r="SYT97" s="1"/>
      <c r="SYU97" s="1"/>
      <c r="SYV97" s="1"/>
      <c r="SYW97" s="1"/>
      <c r="SYX97" s="1"/>
      <c r="SYY97" s="1"/>
      <c r="SYZ97" s="1"/>
      <c r="SZA97" s="1"/>
      <c r="SZB97" s="1"/>
      <c r="SZC97" s="1"/>
      <c r="SZD97" s="1"/>
      <c r="SZE97" s="1"/>
      <c r="SZF97" s="1"/>
      <c r="SZG97" s="1"/>
      <c r="SZH97" s="1"/>
      <c r="SZI97" s="1"/>
      <c r="SZJ97" s="1"/>
      <c r="SZK97" s="1"/>
      <c r="SZL97" s="1"/>
      <c r="SZM97" s="1"/>
      <c r="SZN97" s="1"/>
      <c r="SZO97" s="1"/>
      <c r="SZP97" s="1"/>
      <c r="SZQ97" s="1"/>
      <c r="SZR97" s="1"/>
      <c r="SZS97" s="1"/>
      <c r="SZT97" s="1"/>
      <c r="SZU97" s="1"/>
      <c r="SZV97" s="1"/>
      <c r="SZW97" s="1"/>
      <c r="SZX97" s="1"/>
      <c r="SZY97" s="1"/>
      <c r="SZZ97" s="1"/>
      <c r="TAA97" s="1"/>
      <c r="TAB97" s="1"/>
      <c r="TAC97" s="1"/>
      <c r="TAD97" s="1"/>
      <c r="TAE97" s="1"/>
      <c r="TAF97" s="1"/>
      <c r="TAG97" s="1"/>
      <c r="TAH97" s="1"/>
      <c r="TAI97" s="1"/>
      <c r="TAJ97" s="1"/>
      <c r="TAK97" s="1"/>
      <c r="TAL97" s="1"/>
      <c r="TAM97" s="1"/>
      <c r="TAN97" s="1"/>
      <c r="TAO97" s="1"/>
      <c r="TAP97" s="1"/>
      <c r="TAQ97" s="1"/>
      <c r="TAR97" s="1"/>
      <c r="TAS97" s="1"/>
      <c r="TAT97" s="1"/>
      <c r="TAU97" s="1"/>
      <c r="TAV97" s="1"/>
      <c r="TAW97" s="1"/>
      <c r="TAX97" s="1"/>
      <c r="TAY97" s="1"/>
      <c r="TAZ97" s="1"/>
      <c r="TBA97" s="1"/>
      <c r="TBB97" s="1"/>
      <c r="TBC97" s="1"/>
      <c r="TBD97" s="1"/>
      <c r="TBE97" s="1"/>
      <c r="TBF97" s="1"/>
      <c r="TBG97" s="1"/>
      <c r="TBH97" s="1"/>
      <c r="TBI97" s="1"/>
      <c r="TBJ97" s="1"/>
      <c r="TBK97" s="1"/>
      <c r="TBL97" s="1"/>
      <c r="TBM97" s="1"/>
      <c r="TBN97" s="1"/>
      <c r="TBO97" s="1"/>
      <c r="TBP97" s="1"/>
      <c r="TBQ97" s="1"/>
      <c r="TBR97" s="1"/>
      <c r="TBS97" s="1"/>
      <c r="TBT97" s="1"/>
      <c r="TBU97" s="1"/>
      <c r="TBV97" s="1"/>
      <c r="TBW97" s="1"/>
      <c r="TBX97" s="1"/>
      <c r="TBY97" s="1"/>
      <c r="TBZ97" s="1"/>
      <c r="TCA97" s="1"/>
      <c r="TCB97" s="1"/>
      <c r="TCC97" s="1"/>
      <c r="TCD97" s="1"/>
      <c r="TCE97" s="1"/>
      <c r="TCF97" s="1"/>
      <c r="TCG97" s="1"/>
      <c r="TCH97" s="1"/>
      <c r="TCI97" s="1"/>
      <c r="TCJ97" s="1"/>
      <c r="TCK97" s="1"/>
      <c r="TCL97" s="1"/>
      <c r="TCM97" s="1"/>
      <c r="TCN97" s="1"/>
      <c r="TCO97" s="1"/>
      <c r="TCP97" s="1"/>
      <c r="TCQ97" s="1"/>
      <c r="TCR97" s="1"/>
      <c r="TCS97" s="1"/>
      <c r="TCT97" s="1"/>
      <c r="TCU97" s="1"/>
      <c r="TCV97" s="1"/>
      <c r="TCW97" s="1"/>
      <c r="TCX97" s="1"/>
      <c r="TCY97" s="1"/>
      <c r="TCZ97" s="1"/>
      <c r="TDA97" s="1"/>
      <c r="TDB97" s="1"/>
      <c r="TDC97" s="1"/>
      <c r="TDD97" s="1"/>
      <c r="TDE97" s="1"/>
      <c r="TDF97" s="1"/>
      <c r="TDG97" s="1"/>
      <c r="TDH97" s="1"/>
      <c r="TDI97" s="1"/>
      <c r="TDJ97" s="1"/>
      <c r="TDK97" s="1"/>
      <c r="TDL97" s="1"/>
      <c r="TDM97" s="1"/>
      <c r="TDN97" s="1"/>
      <c r="TDO97" s="1"/>
      <c r="TDP97" s="1"/>
      <c r="TDQ97" s="1"/>
      <c r="TDR97" s="1"/>
      <c r="TDS97" s="1"/>
      <c r="TDT97" s="1"/>
      <c r="TDU97" s="1"/>
      <c r="TDV97" s="1"/>
      <c r="TDW97" s="1"/>
      <c r="TDX97" s="1"/>
      <c r="TDY97" s="1"/>
      <c r="TDZ97" s="1"/>
      <c r="TEA97" s="1"/>
      <c r="TEB97" s="1"/>
      <c r="TEC97" s="1"/>
      <c r="TED97" s="1"/>
      <c r="TEE97" s="1"/>
      <c r="TEF97" s="1"/>
      <c r="TEG97" s="1"/>
      <c r="TEH97" s="1"/>
      <c r="TEI97" s="1"/>
      <c r="TEJ97" s="1"/>
      <c r="TEK97" s="1"/>
      <c r="TEL97" s="1"/>
      <c r="TEM97" s="1"/>
      <c r="TEN97" s="1"/>
      <c r="TEO97" s="1"/>
      <c r="TEP97" s="1"/>
      <c r="TEQ97" s="1"/>
      <c r="TER97" s="1"/>
      <c r="TES97" s="1"/>
      <c r="TET97" s="1"/>
      <c r="TEU97" s="1"/>
      <c r="TEV97" s="1"/>
      <c r="TEW97" s="1"/>
      <c r="TEX97" s="1"/>
      <c r="TEY97" s="1"/>
      <c r="TEZ97" s="1"/>
      <c r="TFA97" s="1"/>
      <c r="TFB97" s="1"/>
      <c r="TFC97" s="1"/>
      <c r="TFD97" s="1"/>
      <c r="TFE97" s="1"/>
      <c r="TFF97" s="1"/>
      <c r="TFG97" s="1"/>
      <c r="TFH97" s="1"/>
      <c r="TFI97" s="1"/>
      <c r="TFJ97" s="1"/>
      <c r="TFK97" s="1"/>
      <c r="TFL97" s="1"/>
      <c r="TFM97" s="1"/>
      <c r="TFN97" s="1"/>
      <c r="TFO97" s="1"/>
      <c r="TFP97" s="1"/>
      <c r="TFQ97" s="1"/>
      <c r="TFR97" s="1"/>
      <c r="TFS97" s="1"/>
      <c r="TFT97" s="1"/>
      <c r="TFU97" s="1"/>
      <c r="TFV97" s="1"/>
      <c r="TFW97" s="1"/>
      <c r="TFX97" s="1"/>
      <c r="TFY97" s="1"/>
      <c r="TFZ97" s="1"/>
      <c r="TGA97" s="1"/>
      <c r="TGB97" s="1"/>
      <c r="TGC97" s="1"/>
      <c r="TGD97" s="1"/>
      <c r="TGE97" s="1"/>
      <c r="TGF97" s="1"/>
      <c r="TGG97" s="1"/>
      <c r="TGH97" s="1"/>
      <c r="TGI97" s="1"/>
      <c r="TGJ97" s="1"/>
      <c r="TGK97" s="1"/>
      <c r="TGL97" s="1"/>
      <c r="TGM97" s="1"/>
      <c r="TGN97" s="1"/>
      <c r="TGO97" s="1"/>
      <c r="TGP97" s="1"/>
      <c r="TGQ97" s="1"/>
      <c r="TGR97" s="1"/>
      <c r="TGS97" s="1"/>
      <c r="TGT97" s="1"/>
      <c r="TGU97" s="1"/>
      <c r="TGV97" s="1"/>
      <c r="TGW97" s="1"/>
      <c r="TGX97" s="1"/>
      <c r="TGY97" s="1"/>
      <c r="TGZ97" s="1"/>
      <c r="THA97" s="1"/>
      <c r="THB97" s="1"/>
      <c r="THC97" s="1"/>
      <c r="THD97" s="1"/>
      <c r="THE97" s="1"/>
      <c r="THF97" s="1"/>
      <c r="THG97" s="1"/>
      <c r="THH97" s="1"/>
      <c r="THI97" s="1"/>
      <c r="THJ97" s="1"/>
      <c r="THK97" s="1"/>
      <c r="THL97" s="1"/>
      <c r="THM97" s="1"/>
      <c r="THN97" s="1"/>
      <c r="THO97" s="1"/>
      <c r="THP97" s="1"/>
      <c r="THQ97" s="1"/>
      <c r="THR97" s="1"/>
      <c r="THS97" s="1"/>
      <c r="THT97" s="1"/>
      <c r="THU97" s="1"/>
      <c r="THV97" s="1"/>
      <c r="THW97" s="1"/>
      <c r="THX97" s="1"/>
      <c r="THY97" s="1"/>
      <c r="THZ97" s="1"/>
      <c r="TIA97" s="1"/>
      <c r="TIB97" s="1"/>
      <c r="TIC97" s="1"/>
      <c r="TID97" s="1"/>
      <c r="TIE97" s="1"/>
      <c r="TIF97" s="1"/>
      <c r="TIG97" s="1"/>
      <c r="TIH97" s="1"/>
      <c r="TII97" s="1"/>
      <c r="TIJ97" s="1"/>
      <c r="TIK97" s="1"/>
      <c r="TIL97" s="1"/>
      <c r="TIM97" s="1"/>
      <c r="TIN97" s="1"/>
      <c r="TIO97" s="1"/>
      <c r="TIP97" s="1"/>
      <c r="TIQ97" s="1"/>
      <c r="TIR97" s="1"/>
      <c r="TIS97" s="1"/>
      <c r="TIT97" s="1"/>
      <c r="TIU97" s="1"/>
      <c r="TIV97" s="1"/>
      <c r="TIW97" s="1"/>
      <c r="TIX97" s="1"/>
      <c r="TIY97" s="1"/>
      <c r="TIZ97" s="1"/>
      <c r="TJA97" s="1"/>
      <c r="TJB97" s="1"/>
      <c r="TJC97" s="1"/>
      <c r="TJD97" s="1"/>
      <c r="TJE97" s="1"/>
      <c r="TJF97" s="1"/>
      <c r="TJG97" s="1"/>
      <c r="TJH97" s="1"/>
      <c r="TJI97" s="1"/>
      <c r="TJJ97" s="1"/>
      <c r="TJK97" s="1"/>
      <c r="TJL97" s="1"/>
      <c r="TJM97" s="1"/>
      <c r="TJN97" s="1"/>
      <c r="TJO97" s="1"/>
      <c r="TJP97" s="1"/>
      <c r="TJQ97" s="1"/>
      <c r="TJR97" s="1"/>
      <c r="TJS97" s="1"/>
      <c r="TJT97" s="1"/>
      <c r="TJU97" s="1"/>
      <c r="TJV97" s="1"/>
      <c r="TJW97" s="1"/>
      <c r="TJX97" s="1"/>
      <c r="TJY97" s="1"/>
      <c r="TJZ97" s="1"/>
      <c r="TKA97" s="1"/>
      <c r="TKB97" s="1"/>
      <c r="TKC97" s="1"/>
      <c r="TKD97" s="1"/>
      <c r="TKE97" s="1"/>
      <c r="TKF97" s="1"/>
      <c r="TKG97" s="1"/>
      <c r="TKH97" s="1"/>
      <c r="TKI97" s="1"/>
      <c r="TKJ97" s="1"/>
      <c r="TKK97" s="1"/>
      <c r="TKL97" s="1"/>
      <c r="TKM97" s="1"/>
      <c r="TKN97" s="1"/>
      <c r="TKO97" s="1"/>
      <c r="TKP97" s="1"/>
      <c r="TKQ97" s="1"/>
      <c r="TKR97" s="1"/>
      <c r="TKS97" s="1"/>
      <c r="TKT97" s="1"/>
      <c r="TKU97" s="1"/>
      <c r="TKV97" s="1"/>
      <c r="TKW97" s="1"/>
      <c r="TKX97" s="1"/>
      <c r="TKY97" s="1"/>
      <c r="TKZ97" s="1"/>
      <c r="TLA97" s="1"/>
      <c r="TLB97" s="1"/>
      <c r="TLC97" s="1"/>
      <c r="TLD97" s="1"/>
      <c r="TLE97" s="1"/>
      <c r="TLF97" s="1"/>
      <c r="TLG97" s="1"/>
      <c r="TLH97" s="1"/>
      <c r="TLI97" s="1"/>
      <c r="TLJ97" s="1"/>
      <c r="TLK97" s="1"/>
      <c r="TLL97" s="1"/>
      <c r="TLM97" s="1"/>
      <c r="TLN97" s="1"/>
      <c r="TLO97" s="1"/>
      <c r="TLP97" s="1"/>
      <c r="TLQ97" s="1"/>
      <c r="TLR97" s="1"/>
      <c r="TLS97" s="1"/>
      <c r="TLT97" s="1"/>
      <c r="TLU97" s="1"/>
      <c r="TLV97" s="1"/>
      <c r="TLW97" s="1"/>
      <c r="TLX97" s="1"/>
      <c r="TLY97" s="1"/>
      <c r="TLZ97" s="1"/>
      <c r="TMA97" s="1"/>
      <c r="TMB97" s="1"/>
      <c r="TMC97" s="1"/>
      <c r="TMD97" s="1"/>
      <c r="TME97" s="1"/>
      <c r="TMF97" s="1"/>
      <c r="TMG97" s="1"/>
      <c r="TMH97" s="1"/>
      <c r="TMI97" s="1"/>
      <c r="TMJ97" s="1"/>
      <c r="TMK97" s="1"/>
      <c r="TML97" s="1"/>
      <c r="TMM97" s="1"/>
      <c r="TMN97" s="1"/>
      <c r="TMO97" s="1"/>
      <c r="TMP97" s="1"/>
      <c r="TMQ97" s="1"/>
      <c r="TMR97" s="1"/>
      <c r="TMS97" s="1"/>
      <c r="TMT97" s="1"/>
      <c r="TMU97" s="1"/>
      <c r="TMV97" s="1"/>
      <c r="TMW97" s="1"/>
      <c r="TMX97" s="1"/>
      <c r="TMY97" s="1"/>
      <c r="TMZ97" s="1"/>
      <c r="TNA97" s="1"/>
      <c r="TNB97" s="1"/>
      <c r="TNC97" s="1"/>
      <c r="TND97" s="1"/>
      <c r="TNE97" s="1"/>
      <c r="TNF97" s="1"/>
      <c r="TNG97" s="1"/>
      <c r="TNH97" s="1"/>
      <c r="TNI97" s="1"/>
      <c r="TNJ97" s="1"/>
      <c r="TNK97" s="1"/>
      <c r="TNL97" s="1"/>
      <c r="TNM97" s="1"/>
      <c r="TNN97" s="1"/>
      <c r="TNO97" s="1"/>
      <c r="TNP97" s="1"/>
      <c r="TNQ97" s="1"/>
      <c r="TNR97" s="1"/>
      <c r="TNS97" s="1"/>
      <c r="TNT97" s="1"/>
      <c r="TNU97" s="1"/>
      <c r="TNV97" s="1"/>
      <c r="TNW97" s="1"/>
      <c r="TNX97" s="1"/>
      <c r="TNY97" s="1"/>
      <c r="TNZ97" s="1"/>
      <c r="TOA97" s="1"/>
      <c r="TOB97" s="1"/>
      <c r="TOC97" s="1"/>
      <c r="TOD97" s="1"/>
      <c r="TOE97" s="1"/>
      <c r="TOF97" s="1"/>
      <c r="TOG97" s="1"/>
      <c r="TOH97" s="1"/>
      <c r="TOI97" s="1"/>
      <c r="TOJ97" s="1"/>
      <c r="TOK97" s="1"/>
      <c r="TOL97" s="1"/>
      <c r="TOM97" s="1"/>
      <c r="TON97" s="1"/>
      <c r="TOO97" s="1"/>
      <c r="TOP97" s="1"/>
      <c r="TOQ97" s="1"/>
      <c r="TOR97" s="1"/>
      <c r="TOS97" s="1"/>
      <c r="TOT97" s="1"/>
      <c r="TOU97" s="1"/>
      <c r="TOV97" s="1"/>
      <c r="TOW97" s="1"/>
      <c r="TOX97" s="1"/>
      <c r="TOY97" s="1"/>
      <c r="TOZ97" s="1"/>
      <c r="TPA97" s="1"/>
      <c r="TPB97" s="1"/>
      <c r="TPC97" s="1"/>
      <c r="TPD97" s="1"/>
      <c r="TPE97" s="1"/>
      <c r="TPF97" s="1"/>
      <c r="TPG97" s="1"/>
      <c r="TPH97" s="1"/>
      <c r="TPI97" s="1"/>
      <c r="TPJ97" s="1"/>
      <c r="TPK97" s="1"/>
      <c r="TPL97" s="1"/>
      <c r="TPM97" s="1"/>
      <c r="TPN97" s="1"/>
      <c r="TPO97" s="1"/>
      <c r="TPP97" s="1"/>
      <c r="TPQ97" s="1"/>
      <c r="TPR97" s="1"/>
      <c r="TPS97" s="1"/>
      <c r="TPT97" s="1"/>
      <c r="TPU97" s="1"/>
      <c r="TPV97" s="1"/>
      <c r="TPW97" s="1"/>
      <c r="TPX97" s="1"/>
      <c r="TPY97" s="1"/>
      <c r="TPZ97" s="1"/>
      <c r="TQA97" s="1"/>
      <c r="TQB97" s="1"/>
      <c r="TQC97" s="1"/>
      <c r="TQD97" s="1"/>
      <c r="TQE97" s="1"/>
      <c r="TQF97" s="1"/>
      <c r="TQG97" s="1"/>
      <c r="TQH97" s="1"/>
      <c r="TQI97" s="1"/>
      <c r="TQJ97" s="1"/>
      <c r="TQK97" s="1"/>
      <c r="TQL97" s="1"/>
      <c r="TQM97" s="1"/>
      <c r="TQN97" s="1"/>
      <c r="TQO97" s="1"/>
      <c r="TQP97" s="1"/>
      <c r="TQQ97" s="1"/>
      <c r="TQR97" s="1"/>
      <c r="TQS97" s="1"/>
      <c r="TQT97" s="1"/>
      <c r="TQU97" s="1"/>
      <c r="TQV97" s="1"/>
      <c r="TQW97" s="1"/>
      <c r="TQX97" s="1"/>
      <c r="TQY97" s="1"/>
      <c r="TQZ97" s="1"/>
      <c r="TRA97" s="1"/>
      <c r="TRB97" s="1"/>
      <c r="TRC97" s="1"/>
      <c r="TRD97" s="1"/>
      <c r="TRE97" s="1"/>
      <c r="TRF97" s="1"/>
      <c r="TRG97" s="1"/>
      <c r="TRH97" s="1"/>
      <c r="TRI97" s="1"/>
      <c r="TRJ97" s="1"/>
      <c r="TRK97" s="1"/>
      <c r="TRL97" s="1"/>
      <c r="TRM97" s="1"/>
      <c r="TRN97" s="1"/>
      <c r="TRO97" s="1"/>
      <c r="TRP97" s="1"/>
      <c r="TRQ97" s="1"/>
      <c r="TRR97" s="1"/>
      <c r="TRS97" s="1"/>
      <c r="TRT97" s="1"/>
      <c r="TRU97" s="1"/>
      <c r="TRV97" s="1"/>
      <c r="TRW97" s="1"/>
      <c r="TRX97" s="1"/>
      <c r="TRY97" s="1"/>
      <c r="TRZ97" s="1"/>
      <c r="TSA97" s="1"/>
      <c r="TSB97" s="1"/>
      <c r="TSC97" s="1"/>
      <c r="TSD97" s="1"/>
      <c r="TSE97" s="1"/>
      <c r="TSF97" s="1"/>
      <c r="TSG97" s="1"/>
      <c r="TSH97" s="1"/>
      <c r="TSI97" s="1"/>
      <c r="TSJ97" s="1"/>
      <c r="TSK97" s="1"/>
      <c r="TSL97" s="1"/>
      <c r="TSM97" s="1"/>
      <c r="TSN97" s="1"/>
      <c r="TSO97" s="1"/>
      <c r="TSP97" s="1"/>
      <c r="TSQ97" s="1"/>
      <c r="TSR97" s="1"/>
      <c r="TSS97" s="1"/>
      <c r="TST97" s="1"/>
      <c r="TSU97" s="1"/>
      <c r="TSV97" s="1"/>
      <c r="TSW97" s="1"/>
      <c r="TSX97" s="1"/>
      <c r="TSY97" s="1"/>
      <c r="TSZ97" s="1"/>
      <c r="TTA97" s="1"/>
      <c r="TTB97" s="1"/>
      <c r="TTC97" s="1"/>
      <c r="TTD97" s="1"/>
      <c r="TTE97" s="1"/>
      <c r="TTF97" s="1"/>
      <c r="TTG97" s="1"/>
      <c r="TTH97" s="1"/>
      <c r="TTI97" s="1"/>
      <c r="TTJ97" s="1"/>
      <c r="TTK97" s="1"/>
      <c r="TTL97" s="1"/>
      <c r="TTM97" s="1"/>
      <c r="TTN97" s="1"/>
      <c r="TTO97" s="1"/>
      <c r="TTP97" s="1"/>
      <c r="TTQ97" s="1"/>
      <c r="TTR97" s="1"/>
      <c r="TTS97" s="1"/>
      <c r="TTT97" s="1"/>
      <c r="TTU97" s="1"/>
      <c r="TTV97" s="1"/>
      <c r="TTW97" s="1"/>
      <c r="TTX97" s="1"/>
      <c r="TTY97" s="1"/>
      <c r="TTZ97" s="1"/>
      <c r="TUA97" s="1"/>
      <c r="TUB97" s="1"/>
      <c r="TUC97" s="1"/>
      <c r="TUD97" s="1"/>
      <c r="TUE97" s="1"/>
      <c r="TUF97" s="1"/>
      <c r="TUG97" s="1"/>
      <c r="TUH97" s="1"/>
      <c r="TUI97" s="1"/>
      <c r="TUJ97" s="1"/>
      <c r="TUK97" s="1"/>
      <c r="TUL97" s="1"/>
      <c r="TUM97" s="1"/>
      <c r="TUN97" s="1"/>
      <c r="TUO97" s="1"/>
      <c r="TUP97" s="1"/>
      <c r="TUQ97" s="1"/>
      <c r="TUR97" s="1"/>
      <c r="TUS97" s="1"/>
      <c r="TUT97" s="1"/>
      <c r="TUU97" s="1"/>
      <c r="TUV97" s="1"/>
      <c r="TUW97" s="1"/>
      <c r="TUX97" s="1"/>
      <c r="TUY97" s="1"/>
      <c r="TUZ97" s="1"/>
      <c r="TVA97" s="1"/>
      <c r="TVB97" s="1"/>
      <c r="TVC97" s="1"/>
      <c r="TVD97" s="1"/>
      <c r="TVE97" s="1"/>
      <c r="TVF97" s="1"/>
      <c r="TVG97" s="1"/>
      <c r="TVH97" s="1"/>
      <c r="TVI97" s="1"/>
      <c r="TVJ97" s="1"/>
      <c r="TVK97" s="1"/>
      <c r="TVL97" s="1"/>
      <c r="TVM97" s="1"/>
      <c r="TVN97" s="1"/>
      <c r="TVO97" s="1"/>
      <c r="TVP97" s="1"/>
      <c r="TVQ97" s="1"/>
      <c r="TVR97" s="1"/>
      <c r="TVS97" s="1"/>
      <c r="TVT97" s="1"/>
      <c r="TVU97" s="1"/>
      <c r="TVV97" s="1"/>
      <c r="TVW97" s="1"/>
      <c r="TVX97" s="1"/>
      <c r="TVY97" s="1"/>
      <c r="TVZ97" s="1"/>
      <c r="TWA97" s="1"/>
      <c r="TWB97" s="1"/>
      <c r="TWC97" s="1"/>
      <c r="TWD97" s="1"/>
      <c r="TWE97" s="1"/>
      <c r="TWF97" s="1"/>
      <c r="TWG97" s="1"/>
      <c r="TWH97" s="1"/>
      <c r="TWI97" s="1"/>
      <c r="TWJ97" s="1"/>
      <c r="TWK97" s="1"/>
      <c r="TWL97" s="1"/>
      <c r="TWM97" s="1"/>
      <c r="TWN97" s="1"/>
      <c r="TWO97" s="1"/>
      <c r="TWP97" s="1"/>
      <c r="TWQ97" s="1"/>
      <c r="TWR97" s="1"/>
      <c r="TWS97" s="1"/>
      <c r="TWT97" s="1"/>
      <c r="TWU97" s="1"/>
      <c r="TWV97" s="1"/>
      <c r="TWW97" s="1"/>
      <c r="TWX97" s="1"/>
      <c r="TWY97" s="1"/>
      <c r="TWZ97" s="1"/>
      <c r="TXA97" s="1"/>
      <c r="TXB97" s="1"/>
      <c r="TXC97" s="1"/>
      <c r="TXD97" s="1"/>
      <c r="TXE97" s="1"/>
      <c r="TXF97" s="1"/>
      <c r="TXG97" s="1"/>
      <c r="TXH97" s="1"/>
      <c r="TXI97" s="1"/>
      <c r="TXJ97" s="1"/>
      <c r="TXK97" s="1"/>
      <c r="TXL97" s="1"/>
      <c r="TXM97" s="1"/>
      <c r="TXN97" s="1"/>
      <c r="TXO97" s="1"/>
      <c r="TXP97" s="1"/>
      <c r="TXQ97" s="1"/>
      <c r="TXR97" s="1"/>
      <c r="TXS97" s="1"/>
      <c r="TXT97" s="1"/>
      <c r="TXU97" s="1"/>
      <c r="TXV97" s="1"/>
      <c r="TXW97" s="1"/>
      <c r="TXX97" s="1"/>
      <c r="TXY97" s="1"/>
      <c r="TXZ97" s="1"/>
      <c r="TYA97" s="1"/>
      <c r="TYB97" s="1"/>
      <c r="TYC97" s="1"/>
      <c r="TYD97" s="1"/>
      <c r="TYE97" s="1"/>
      <c r="TYF97" s="1"/>
      <c r="TYG97" s="1"/>
      <c r="TYH97" s="1"/>
      <c r="TYI97" s="1"/>
      <c r="TYJ97" s="1"/>
      <c r="TYK97" s="1"/>
      <c r="TYL97" s="1"/>
      <c r="TYM97" s="1"/>
      <c r="TYN97" s="1"/>
      <c r="TYO97" s="1"/>
      <c r="TYP97" s="1"/>
      <c r="TYQ97" s="1"/>
      <c r="TYR97" s="1"/>
      <c r="TYS97" s="1"/>
      <c r="TYT97" s="1"/>
      <c r="TYU97" s="1"/>
      <c r="TYV97" s="1"/>
      <c r="TYW97" s="1"/>
      <c r="TYX97" s="1"/>
      <c r="TYY97" s="1"/>
      <c r="TYZ97" s="1"/>
      <c r="TZA97" s="1"/>
      <c r="TZB97" s="1"/>
      <c r="TZC97" s="1"/>
      <c r="TZD97" s="1"/>
      <c r="TZE97" s="1"/>
      <c r="TZF97" s="1"/>
      <c r="TZG97" s="1"/>
      <c r="TZH97" s="1"/>
      <c r="TZI97" s="1"/>
      <c r="TZJ97" s="1"/>
      <c r="TZK97" s="1"/>
      <c r="TZL97" s="1"/>
      <c r="TZM97" s="1"/>
      <c r="TZN97" s="1"/>
      <c r="TZO97" s="1"/>
      <c r="TZP97" s="1"/>
      <c r="TZQ97" s="1"/>
      <c r="TZR97" s="1"/>
      <c r="TZS97" s="1"/>
      <c r="TZT97" s="1"/>
      <c r="TZU97" s="1"/>
      <c r="TZV97" s="1"/>
      <c r="TZW97" s="1"/>
      <c r="TZX97" s="1"/>
      <c r="TZY97" s="1"/>
      <c r="TZZ97" s="1"/>
      <c r="UAA97" s="1"/>
      <c r="UAB97" s="1"/>
      <c r="UAC97" s="1"/>
      <c r="UAD97" s="1"/>
      <c r="UAE97" s="1"/>
      <c r="UAF97" s="1"/>
      <c r="UAG97" s="1"/>
      <c r="UAH97" s="1"/>
      <c r="UAI97" s="1"/>
      <c r="UAJ97" s="1"/>
      <c r="UAK97" s="1"/>
      <c r="UAL97" s="1"/>
      <c r="UAM97" s="1"/>
      <c r="UAN97" s="1"/>
      <c r="UAO97" s="1"/>
      <c r="UAP97" s="1"/>
      <c r="UAQ97" s="1"/>
      <c r="UAR97" s="1"/>
      <c r="UAS97" s="1"/>
      <c r="UAT97" s="1"/>
      <c r="UAU97" s="1"/>
      <c r="UAV97" s="1"/>
      <c r="UAW97" s="1"/>
      <c r="UAX97" s="1"/>
      <c r="UAY97" s="1"/>
      <c r="UAZ97" s="1"/>
      <c r="UBA97" s="1"/>
      <c r="UBB97" s="1"/>
      <c r="UBC97" s="1"/>
      <c r="UBD97" s="1"/>
      <c r="UBE97" s="1"/>
      <c r="UBF97" s="1"/>
      <c r="UBG97" s="1"/>
      <c r="UBH97" s="1"/>
      <c r="UBI97" s="1"/>
      <c r="UBJ97" s="1"/>
      <c r="UBK97" s="1"/>
      <c r="UBL97" s="1"/>
      <c r="UBM97" s="1"/>
      <c r="UBN97" s="1"/>
      <c r="UBO97" s="1"/>
      <c r="UBP97" s="1"/>
      <c r="UBQ97" s="1"/>
      <c r="UBR97" s="1"/>
      <c r="UBS97" s="1"/>
      <c r="UBT97" s="1"/>
      <c r="UBU97" s="1"/>
      <c r="UBV97" s="1"/>
      <c r="UBW97" s="1"/>
      <c r="UBX97" s="1"/>
      <c r="UBY97" s="1"/>
      <c r="UBZ97" s="1"/>
      <c r="UCA97" s="1"/>
      <c r="UCB97" s="1"/>
      <c r="UCC97" s="1"/>
      <c r="UCD97" s="1"/>
      <c r="UCE97" s="1"/>
      <c r="UCF97" s="1"/>
      <c r="UCG97" s="1"/>
      <c r="UCH97" s="1"/>
      <c r="UCI97" s="1"/>
      <c r="UCJ97" s="1"/>
      <c r="UCK97" s="1"/>
      <c r="UCL97" s="1"/>
      <c r="UCM97" s="1"/>
      <c r="UCN97" s="1"/>
      <c r="UCO97" s="1"/>
      <c r="UCP97" s="1"/>
      <c r="UCQ97" s="1"/>
      <c r="UCR97" s="1"/>
      <c r="UCS97" s="1"/>
      <c r="UCT97" s="1"/>
      <c r="UCU97" s="1"/>
      <c r="UCV97" s="1"/>
      <c r="UCW97" s="1"/>
      <c r="UCX97" s="1"/>
      <c r="UCY97" s="1"/>
      <c r="UCZ97" s="1"/>
      <c r="UDA97" s="1"/>
      <c r="UDB97" s="1"/>
      <c r="UDC97" s="1"/>
      <c r="UDD97" s="1"/>
      <c r="UDE97" s="1"/>
      <c r="UDF97" s="1"/>
      <c r="UDG97" s="1"/>
      <c r="UDH97" s="1"/>
      <c r="UDI97" s="1"/>
      <c r="UDJ97" s="1"/>
      <c r="UDK97" s="1"/>
      <c r="UDL97" s="1"/>
      <c r="UDM97" s="1"/>
      <c r="UDN97" s="1"/>
      <c r="UDO97" s="1"/>
      <c r="UDP97" s="1"/>
      <c r="UDQ97" s="1"/>
      <c r="UDR97" s="1"/>
      <c r="UDS97" s="1"/>
      <c r="UDT97" s="1"/>
      <c r="UDU97" s="1"/>
      <c r="UDV97" s="1"/>
      <c r="UDW97" s="1"/>
      <c r="UDX97" s="1"/>
      <c r="UDY97" s="1"/>
      <c r="UDZ97" s="1"/>
      <c r="UEA97" s="1"/>
      <c r="UEB97" s="1"/>
      <c r="UEC97" s="1"/>
      <c r="UED97" s="1"/>
      <c r="UEE97" s="1"/>
      <c r="UEF97" s="1"/>
      <c r="UEG97" s="1"/>
      <c r="UEH97" s="1"/>
      <c r="UEI97" s="1"/>
      <c r="UEJ97" s="1"/>
      <c r="UEK97" s="1"/>
      <c r="UEL97" s="1"/>
      <c r="UEM97" s="1"/>
      <c r="UEN97" s="1"/>
      <c r="UEO97" s="1"/>
      <c r="UEP97" s="1"/>
      <c r="UEQ97" s="1"/>
      <c r="UER97" s="1"/>
      <c r="UES97" s="1"/>
      <c r="UET97" s="1"/>
      <c r="UEU97" s="1"/>
      <c r="UEV97" s="1"/>
      <c r="UEW97" s="1"/>
      <c r="UEX97" s="1"/>
      <c r="UEY97" s="1"/>
      <c r="UEZ97" s="1"/>
      <c r="UFA97" s="1"/>
      <c r="UFB97" s="1"/>
      <c r="UFC97" s="1"/>
      <c r="UFD97" s="1"/>
      <c r="UFE97" s="1"/>
      <c r="UFF97" s="1"/>
      <c r="UFG97" s="1"/>
      <c r="UFH97" s="1"/>
      <c r="UFI97" s="1"/>
      <c r="UFJ97" s="1"/>
      <c r="UFK97" s="1"/>
      <c r="UFL97" s="1"/>
      <c r="UFM97" s="1"/>
      <c r="UFN97" s="1"/>
      <c r="UFO97" s="1"/>
      <c r="UFP97" s="1"/>
      <c r="UFQ97" s="1"/>
      <c r="UFR97" s="1"/>
      <c r="UFS97" s="1"/>
      <c r="UFT97" s="1"/>
      <c r="UFU97" s="1"/>
      <c r="UFV97" s="1"/>
      <c r="UFW97" s="1"/>
      <c r="UFX97" s="1"/>
      <c r="UFY97" s="1"/>
      <c r="UFZ97" s="1"/>
      <c r="UGA97" s="1"/>
      <c r="UGB97" s="1"/>
      <c r="UGC97" s="1"/>
      <c r="UGD97" s="1"/>
      <c r="UGE97" s="1"/>
      <c r="UGF97" s="1"/>
      <c r="UGG97" s="1"/>
      <c r="UGH97" s="1"/>
      <c r="UGI97" s="1"/>
      <c r="UGJ97" s="1"/>
      <c r="UGK97" s="1"/>
      <c r="UGL97" s="1"/>
      <c r="UGM97" s="1"/>
      <c r="UGN97" s="1"/>
      <c r="UGO97" s="1"/>
      <c r="UGP97" s="1"/>
      <c r="UGQ97" s="1"/>
      <c r="UGR97" s="1"/>
      <c r="UGS97" s="1"/>
      <c r="UGT97" s="1"/>
      <c r="UGU97" s="1"/>
      <c r="UGV97" s="1"/>
      <c r="UGW97" s="1"/>
      <c r="UGX97" s="1"/>
      <c r="UGY97" s="1"/>
      <c r="UGZ97" s="1"/>
      <c r="UHA97" s="1"/>
      <c r="UHB97" s="1"/>
      <c r="UHC97" s="1"/>
      <c r="UHD97" s="1"/>
      <c r="UHE97" s="1"/>
      <c r="UHF97" s="1"/>
      <c r="UHG97" s="1"/>
      <c r="UHH97" s="1"/>
      <c r="UHI97" s="1"/>
      <c r="UHJ97" s="1"/>
      <c r="UHK97" s="1"/>
      <c r="UHL97" s="1"/>
      <c r="UHM97" s="1"/>
      <c r="UHN97" s="1"/>
      <c r="UHO97" s="1"/>
      <c r="UHP97" s="1"/>
      <c r="UHQ97" s="1"/>
      <c r="UHR97" s="1"/>
      <c r="UHS97" s="1"/>
      <c r="UHT97" s="1"/>
      <c r="UHU97" s="1"/>
      <c r="UHV97" s="1"/>
      <c r="UHW97" s="1"/>
      <c r="UHX97" s="1"/>
      <c r="UHY97" s="1"/>
      <c r="UHZ97" s="1"/>
      <c r="UIA97" s="1"/>
      <c r="UIB97" s="1"/>
      <c r="UIC97" s="1"/>
      <c r="UID97" s="1"/>
      <c r="UIE97" s="1"/>
      <c r="UIF97" s="1"/>
      <c r="UIG97" s="1"/>
      <c r="UIH97" s="1"/>
      <c r="UII97" s="1"/>
      <c r="UIJ97" s="1"/>
      <c r="UIK97" s="1"/>
      <c r="UIL97" s="1"/>
      <c r="UIM97" s="1"/>
      <c r="UIN97" s="1"/>
      <c r="UIO97" s="1"/>
      <c r="UIP97" s="1"/>
      <c r="UIQ97" s="1"/>
      <c r="UIR97" s="1"/>
      <c r="UIS97" s="1"/>
      <c r="UIT97" s="1"/>
      <c r="UIU97" s="1"/>
      <c r="UIV97" s="1"/>
      <c r="UIW97" s="1"/>
      <c r="UIX97" s="1"/>
      <c r="UIY97" s="1"/>
      <c r="UIZ97" s="1"/>
      <c r="UJA97" s="1"/>
      <c r="UJB97" s="1"/>
      <c r="UJC97" s="1"/>
      <c r="UJD97" s="1"/>
      <c r="UJE97" s="1"/>
      <c r="UJF97" s="1"/>
      <c r="UJG97" s="1"/>
      <c r="UJH97" s="1"/>
      <c r="UJI97" s="1"/>
      <c r="UJJ97" s="1"/>
      <c r="UJK97" s="1"/>
      <c r="UJL97" s="1"/>
      <c r="UJM97" s="1"/>
      <c r="UJN97" s="1"/>
      <c r="UJO97" s="1"/>
      <c r="UJP97" s="1"/>
      <c r="UJQ97" s="1"/>
      <c r="UJR97" s="1"/>
      <c r="UJS97" s="1"/>
      <c r="UJT97" s="1"/>
      <c r="UJU97" s="1"/>
      <c r="UJV97" s="1"/>
      <c r="UJW97" s="1"/>
      <c r="UJX97" s="1"/>
      <c r="UJY97" s="1"/>
      <c r="UJZ97" s="1"/>
      <c r="UKA97" s="1"/>
      <c r="UKB97" s="1"/>
      <c r="UKC97" s="1"/>
      <c r="UKD97" s="1"/>
      <c r="UKE97" s="1"/>
      <c r="UKF97" s="1"/>
      <c r="UKG97" s="1"/>
      <c r="UKH97" s="1"/>
      <c r="UKI97" s="1"/>
      <c r="UKJ97" s="1"/>
      <c r="UKK97" s="1"/>
      <c r="UKL97" s="1"/>
      <c r="UKM97" s="1"/>
      <c r="UKN97" s="1"/>
      <c r="UKO97" s="1"/>
      <c r="UKP97" s="1"/>
      <c r="UKQ97" s="1"/>
      <c r="UKR97" s="1"/>
      <c r="UKS97" s="1"/>
      <c r="UKT97" s="1"/>
      <c r="UKU97" s="1"/>
      <c r="UKV97" s="1"/>
      <c r="UKW97" s="1"/>
      <c r="UKX97" s="1"/>
      <c r="UKY97" s="1"/>
      <c r="UKZ97" s="1"/>
      <c r="ULA97" s="1"/>
      <c r="ULB97" s="1"/>
      <c r="ULC97" s="1"/>
      <c r="ULD97" s="1"/>
      <c r="ULE97" s="1"/>
      <c r="ULF97" s="1"/>
      <c r="ULG97" s="1"/>
      <c r="ULH97" s="1"/>
      <c r="ULI97" s="1"/>
      <c r="ULJ97" s="1"/>
      <c r="ULK97" s="1"/>
      <c r="ULL97" s="1"/>
      <c r="ULM97" s="1"/>
      <c r="ULN97" s="1"/>
      <c r="ULO97" s="1"/>
      <c r="ULP97" s="1"/>
      <c r="ULQ97" s="1"/>
      <c r="ULR97" s="1"/>
      <c r="ULS97" s="1"/>
      <c r="ULT97" s="1"/>
      <c r="ULU97" s="1"/>
      <c r="ULV97" s="1"/>
      <c r="ULW97" s="1"/>
      <c r="ULX97" s="1"/>
      <c r="ULY97" s="1"/>
      <c r="ULZ97" s="1"/>
      <c r="UMA97" s="1"/>
      <c r="UMB97" s="1"/>
      <c r="UMC97" s="1"/>
      <c r="UMD97" s="1"/>
      <c r="UME97" s="1"/>
      <c r="UMF97" s="1"/>
      <c r="UMG97" s="1"/>
      <c r="UMH97" s="1"/>
      <c r="UMI97" s="1"/>
      <c r="UMJ97" s="1"/>
      <c r="UMK97" s="1"/>
      <c r="UML97" s="1"/>
      <c r="UMM97" s="1"/>
      <c r="UMN97" s="1"/>
      <c r="UMO97" s="1"/>
      <c r="UMP97" s="1"/>
      <c r="UMQ97" s="1"/>
      <c r="UMR97" s="1"/>
      <c r="UMS97" s="1"/>
      <c r="UMT97" s="1"/>
      <c r="UMU97" s="1"/>
      <c r="UMV97" s="1"/>
      <c r="UMW97" s="1"/>
      <c r="UMX97" s="1"/>
      <c r="UMY97" s="1"/>
      <c r="UMZ97" s="1"/>
      <c r="UNA97" s="1"/>
      <c r="UNB97" s="1"/>
      <c r="UNC97" s="1"/>
      <c r="UND97" s="1"/>
      <c r="UNE97" s="1"/>
      <c r="UNF97" s="1"/>
      <c r="UNG97" s="1"/>
      <c r="UNH97" s="1"/>
      <c r="UNI97" s="1"/>
      <c r="UNJ97" s="1"/>
      <c r="UNK97" s="1"/>
      <c r="UNL97" s="1"/>
      <c r="UNM97" s="1"/>
      <c r="UNN97" s="1"/>
      <c r="UNO97" s="1"/>
      <c r="UNP97" s="1"/>
      <c r="UNQ97" s="1"/>
      <c r="UNR97" s="1"/>
      <c r="UNS97" s="1"/>
      <c r="UNT97" s="1"/>
      <c r="UNU97" s="1"/>
      <c r="UNV97" s="1"/>
      <c r="UNW97" s="1"/>
      <c r="UNX97" s="1"/>
      <c r="UNY97" s="1"/>
      <c r="UNZ97" s="1"/>
      <c r="UOA97" s="1"/>
      <c r="UOB97" s="1"/>
      <c r="UOC97" s="1"/>
      <c r="UOD97" s="1"/>
      <c r="UOE97" s="1"/>
      <c r="UOF97" s="1"/>
      <c r="UOG97" s="1"/>
      <c r="UOH97" s="1"/>
      <c r="UOI97" s="1"/>
      <c r="UOJ97" s="1"/>
      <c r="UOK97" s="1"/>
      <c r="UOL97" s="1"/>
      <c r="UOM97" s="1"/>
      <c r="UON97" s="1"/>
      <c r="UOO97" s="1"/>
      <c r="UOP97" s="1"/>
      <c r="UOQ97" s="1"/>
      <c r="UOR97" s="1"/>
      <c r="UOS97" s="1"/>
      <c r="UOT97" s="1"/>
      <c r="UOU97" s="1"/>
      <c r="UOV97" s="1"/>
      <c r="UOW97" s="1"/>
      <c r="UOX97" s="1"/>
      <c r="UOY97" s="1"/>
      <c r="UOZ97" s="1"/>
      <c r="UPA97" s="1"/>
      <c r="UPB97" s="1"/>
      <c r="UPC97" s="1"/>
      <c r="UPD97" s="1"/>
      <c r="UPE97" s="1"/>
      <c r="UPF97" s="1"/>
      <c r="UPG97" s="1"/>
      <c r="UPH97" s="1"/>
      <c r="UPI97" s="1"/>
      <c r="UPJ97" s="1"/>
      <c r="UPK97" s="1"/>
      <c r="UPL97" s="1"/>
      <c r="UPM97" s="1"/>
      <c r="UPN97" s="1"/>
      <c r="UPO97" s="1"/>
      <c r="UPP97" s="1"/>
      <c r="UPQ97" s="1"/>
      <c r="UPR97" s="1"/>
      <c r="UPS97" s="1"/>
      <c r="UPT97" s="1"/>
      <c r="UPU97" s="1"/>
      <c r="UPV97" s="1"/>
      <c r="UPW97" s="1"/>
      <c r="UPX97" s="1"/>
      <c r="UPY97" s="1"/>
      <c r="UPZ97" s="1"/>
      <c r="UQA97" s="1"/>
      <c r="UQB97" s="1"/>
      <c r="UQC97" s="1"/>
      <c r="UQD97" s="1"/>
      <c r="UQE97" s="1"/>
      <c r="UQF97" s="1"/>
      <c r="UQG97" s="1"/>
      <c r="UQH97" s="1"/>
      <c r="UQI97" s="1"/>
      <c r="UQJ97" s="1"/>
      <c r="UQK97" s="1"/>
      <c r="UQL97" s="1"/>
      <c r="UQM97" s="1"/>
      <c r="UQN97" s="1"/>
      <c r="UQO97" s="1"/>
      <c r="UQP97" s="1"/>
      <c r="UQQ97" s="1"/>
      <c r="UQR97" s="1"/>
      <c r="UQS97" s="1"/>
      <c r="UQT97" s="1"/>
      <c r="UQU97" s="1"/>
      <c r="UQV97" s="1"/>
      <c r="UQW97" s="1"/>
      <c r="UQX97" s="1"/>
      <c r="UQY97" s="1"/>
      <c r="UQZ97" s="1"/>
      <c r="URA97" s="1"/>
      <c r="URB97" s="1"/>
      <c r="URC97" s="1"/>
      <c r="URD97" s="1"/>
      <c r="URE97" s="1"/>
      <c r="URF97" s="1"/>
      <c r="URG97" s="1"/>
      <c r="URH97" s="1"/>
      <c r="URI97" s="1"/>
      <c r="URJ97" s="1"/>
      <c r="URK97" s="1"/>
      <c r="URL97" s="1"/>
      <c r="URM97" s="1"/>
      <c r="URN97" s="1"/>
      <c r="URO97" s="1"/>
      <c r="URP97" s="1"/>
      <c r="URQ97" s="1"/>
      <c r="URR97" s="1"/>
      <c r="URS97" s="1"/>
      <c r="URT97" s="1"/>
      <c r="URU97" s="1"/>
      <c r="URV97" s="1"/>
      <c r="URW97" s="1"/>
      <c r="URX97" s="1"/>
      <c r="URY97" s="1"/>
      <c r="URZ97" s="1"/>
      <c r="USA97" s="1"/>
      <c r="USB97" s="1"/>
      <c r="USC97" s="1"/>
      <c r="USD97" s="1"/>
      <c r="USE97" s="1"/>
      <c r="USF97" s="1"/>
      <c r="USG97" s="1"/>
      <c r="USH97" s="1"/>
      <c r="USI97" s="1"/>
      <c r="USJ97" s="1"/>
      <c r="USK97" s="1"/>
      <c r="USL97" s="1"/>
      <c r="USM97" s="1"/>
      <c r="USN97" s="1"/>
      <c r="USO97" s="1"/>
      <c r="USP97" s="1"/>
      <c r="USQ97" s="1"/>
      <c r="USR97" s="1"/>
      <c r="USS97" s="1"/>
      <c r="UST97" s="1"/>
      <c r="USU97" s="1"/>
      <c r="USV97" s="1"/>
      <c r="USW97" s="1"/>
      <c r="USX97" s="1"/>
      <c r="USY97" s="1"/>
      <c r="USZ97" s="1"/>
      <c r="UTA97" s="1"/>
      <c r="UTB97" s="1"/>
      <c r="UTC97" s="1"/>
      <c r="UTD97" s="1"/>
      <c r="UTE97" s="1"/>
      <c r="UTF97" s="1"/>
      <c r="UTG97" s="1"/>
      <c r="UTH97" s="1"/>
      <c r="UTI97" s="1"/>
      <c r="UTJ97" s="1"/>
      <c r="UTK97" s="1"/>
      <c r="UTL97" s="1"/>
      <c r="UTM97" s="1"/>
      <c r="UTN97" s="1"/>
      <c r="UTO97" s="1"/>
      <c r="UTP97" s="1"/>
      <c r="UTQ97" s="1"/>
      <c r="UTR97" s="1"/>
      <c r="UTS97" s="1"/>
      <c r="UTT97" s="1"/>
      <c r="UTU97" s="1"/>
      <c r="UTV97" s="1"/>
      <c r="UTW97" s="1"/>
      <c r="UTX97" s="1"/>
      <c r="UTY97" s="1"/>
      <c r="UTZ97" s="1"/>
      <c r="UUA97" s="1"/>
      <c r="UUB97" s="1"/>
      <c r="UUC97" s="1"/>
      <c r="UUD97" s="1"/>
      <c r="UUE97" s="1"/>
      <c r="UUF97" s="1"/>
      <c r="UUG97" s="1"/>
      <c r="UUH97" s="1"/>
      <c r="UUI97" s="1"/>
      <c r="UUJ97" s="1"/>
      <c r="UUK97" s="1"/>
      <c r="UUL97" s="1"/>
      <c r="UUM97" s="1"/>
      <c r="UUN97" s="1"/>
      <c r="UUO97" s="1"/>
      <c r="UUP97" s="1"/>
      <c r="UUQ97" s="1"/>
      <c r="UUR97" s="1"/>
      <c r="UUS97" s="1"/>
      <c r="UUT97" s="1"/>
      <c r="UUU97" s="1"/>
      <c r="UUV97" s="1"/>
      <c r="UUW97" s="1"/>
      <c r="UUX97" s="1"/>
      <c r="UUY97" s="1"/>
      <c r="UUZ97" s="1"/>
      <c r="UVA97" s="1"/>
      <c r="UVB97" s="1"/>
      <c r="UVC97" s="1"/>
      <c r="UVD97" s="1"/>
      <c r="UVE97" s="1"/>
      <c r="UVF97" s="1"/>
      <c r="UVG97" s="1"/>
      <c r="UVH97" s="1"/>
      <c r="UVI97" s="1"/>
      <c r="UVJ97" s="1"/>
      <c r="UVK97" s="1"/>
      <c r="UVL97" s="1"/>
      <c r="UVM97" s="1"/>
      <c r="UVN97" s="1"/>
      <c r="UVO97" s="1"/>
      <c r="UVP97" s="1"/>
      <c r="UVQ97" s="1"/>
      <c r="UVR97" s="1"/>
      <c r="UVS97" s="1"/>
      <c r="UVT97" s="1"/>
      <c r="UVU97" s="1"/>
      <c r="UVV97" s="1"/>
      <c r="UVW97" s="1"/>
      <c r="UVX97" s="1"/>
      <c r="UVY97" s="1"/>
      <c r="UVZ97" s="1"/>
      <c r="UWA97" s="1"/>
      <c r="UWB97" s="1"/>
      <c r="UWC97" s="1"/>
      <c r="UWD97" s="1"/>
      <c r="UWE97" s="1"/>
      <c r="UWF97" s="1"/>
      <c r="UWG97" s="1"/>
      <c r="UWH97" s="1"/>
      <c r="UWI97" s="1"/>
      <c r="UWJ97" s="1"/>
      <c r="UWK97" s="1"/>
      <c r="UWL97" s="1"/>
      <c r="UWM97" s="1"/>
      <c r="UWN97" s="1"/>
      <c r="UWO97" s="1"/>
      <c r="UWP97" s="1"/>
      <c r="UWQ97" s="1"/>
      <c r="UWR97" s="1"/>
      <c r="UWS97" s="1"/>
      <c r="UWT97" s="1"/>
      <c r="UWU97" s="1"/>
      <c r="UWV97" s="1"/>
      <c r="UWW97" s="1"/>
      <c r="UWX97" s="1"/>
      <c r="UWY97" s="1"/>
      <c r="UWZ97" s="1"/>
      <c r="UXA97" s="1"/>
      <c r="UXB97" s="1"/>
      <c r="UXC97" s="1"/>
      <c r="UXD97" s="1"/>
      <c r="UXE97" s="1"/>
      <c r="UXF97" s="1"/>
      <c r="UXG97" s="1"/>
      <c r="UXH97" s="1"/>
      <c r="UXI97" s="1"/>
      <c r="UXJ97" s="1"/>
      <c r="UXK97" s="1"/>
      <c r="UXL97" s="1"/>
      <c r="UXM97" s="1"/>
      <c r="UXN97" s="1"/>
      <c r="UXO97" s="1"/>
      <c r="UXP97" s="1"/>
      <c r="UXQ97" s="1"/>
      <c r="UXR97" s="1"/>
      <c r="UXS97" s="1"/>
      <c r="UXT97" s="1"/>
      <c r="UXU97" s="1"/>
      <c r="UXV97" s="1"/>
      <c r="UXW97" s="1"/>
      <c r="UXX97" s="1"/>
      <c r="UXY97" s="1"/>
      <c r="UXZ97" s="1"/>
      <c r="UYA97" s="1"/>
      <c r="UYB97" s="1"/>
      <c r="UYC97" s="1"/>
      <c r="UYD97" s="1"/>
      <c r="UYE97" s="1"/>
      <c r="UYF97" s="1"/>
      <c r="UYG97" s="1"/>
      <c r="UYH97" s="1"/>
      <c r="UYI97" s="1"/>
      <c r="UYJ97" s="1"/>
      <c r="UYK97" s="1"/>
      <c r="UYL97" s="1"/>
      <c r="UYM97" s="1"/>
      <c r="UYN97" s="1"/>
      <c r="UYO97" s="1"/>
      <c r="UYP97" s="1"/>
      <c r="UYQ97" s="1"/>
      <c r="UYR97" s="1"/>
      <c r="UYS97" s="1"/>
      <c r="UYT97" s="1"/>
      <c r="UYU97" s="1"/>
      <c r="UYV97" s="1"/>
      <c r="UYW97" s="1"/>
      <c r="UYX97" s="1"/>
      <c r="UYY97" s="1"/>
      <c r="UYZ97" s="1"/>
      <c r="UZA97" s="1"/>
      <c r="UZB97" s="1"/>
      <c r="UZC97" s="1"/>
      <c r="UZD97" s="1"/>
      <c r="UZE97" s="1"/>
      <c r="UZF97" s="1"/>
      <c r="UZG97" s="1"/>
      <c r="UZH97" s="1"/>
      <c r="UZI97" s="1"/>
      <c r="UZJ97" s="1"/>
      <c r="UZK97" s="1"/>
      <c r="UZL97" s="1"/>
      <c r="UZM97" s="1"/>
      <c r="UZN97" s="1"/>
      <c r="UZO97" s="1"/>
      <c r="UZP97" s="1"/>
      <c r="UZQ97" s="1"/>
      <c r="UZR97" s="1"/>
      <c r="UZS97" s="1"/>
      <c r="UZT97" s="1"/>
      <c r="UZU97" s="1"/>
      <c r="UZV97" s="1"/>
      <c r="UZW97" s="1"/>
      <c r="UZX97" s="1"/>
      <c r="UZY97" s="1"/>
      <c r="UZZ97" s="1"/>
      <c r="VAA97" s="1"/>
      <c r="VAB97" s="1"/>
      <c r="VAC97" s="1"/>
      <c r="VAD97" s="1"/>
      <c r="VAE97" s="1"/>
      <c r="VAF97" s="1"/>
      <c r="VAG97" s="1"/>
      <c r="VAH97" s="1"/>
      <c r="VAI97" s="1"/>
      <c r="VAJ97" s="1"/>
      <c r="VAK97" s="1"/>
      <c r="VAL97" s="1"/>
      <c r="VAM97" s="1"/>
      <c r="VAN97" s="1"/>
      <c r="VAO97" s="1"/>
      <c r="VAP97" s="1"/>
      <c r="VAQ97" s="1"/>
      <c r="VAR97" s="1"/>
      <c r="VAS97" s="1"/>
      <c r="VAT97" s="1"/>
      <c r="VAU97" s="1"/>
      <c r="VAV97" s="1"/>
      <c r="VAW97" s="1"/>
      <c r="VAX97" s="1"/>
      <c r="VAY97" s="1"/>
      <c r="VAZ97" s="1"/>
      <c r="VBA97" s="1"/>
      <c r="VBB97" s="1"/>
      <c r="VBC97" s="1"/>
      <c r="VBD97" s="1"/>
      <c r="VBE97" s="1"/>
      <c r="VBF97" s="1"/>
      <c r="VBG97" s="1"/>
      <c r="VBH97" s="1"/>
      <c r="VBI97" s="1"/>
      <c r="VBJ97" s="1"/>
      <c r="VBK97" s="1"/>
      <c r="VBL97" s="1"/>
      <c r="VBM97" s="1"/>
      <c r="VBN97" s="1"/>
      <c r="VBO97" s="1"/>
      <c r="VBP97" s="1"/>
      <c r="VBQ97" s="1"/>
      <c r="VBR97" s="1"/>
      <c r="VBS97" s="1"/>
      <c r="VBT97" s="1"/>
      <c r="VBU97" s="1"/>
      <c r="VBV97" s="1"/>
      <c r="VBW97" s="1"/>
      <c r="VBX97" s="1"/>
      <c r="VBY97" s="1"/>
      <c r="VBZ97" s="1"/>
      <c r="VCA97" s="1"/>
      <c r="VCB97" s="1"/>
      <c r="VCC97" s="1"/>
      <c r="VCD97" s="1"/>
      <c r="VCE97" s="1"/>
      <c r="VCF97" s="1"/>
      <c r="VCG97" s="1"/>
      <c r="VCH97" s="1"/>
      <c r="VCI97" s="1"/>
      <c r="VCJ97" s="1"/>
      <c r="VCK97" s="1"/>
      <c r="VCL97" s="1"/>
      <c r="VCM97" s="1"/>
      <c r="VCN97" s="1"/>
      <c r="VCO97" s="1"/>
      <c r="VCP97" s="1"/>
      <c r="VCQ97" s="1"/>
      <c r="VCR97" s="1"/>
      <c r="VCS97" s="1"/>
      <c r="VCT97" s="1"/>
      <c r="VCU97" s="1"/>
      <c r="VCV97" s="1"/>
      <c r="VCW97" s="1"/>
      <c r="VCX97" s="1"/>
      <c r="VCY97" s="1"/>
      <c r="VCZ97" s="1"/>
      <c r="VDA97" s="1"/>
      <c r="VDB97" s="1"/>
      <c r="VDC97" s="1"/>
      <c r="VDD97" s="1"/>
      <c r="VDE97" s="1"/>
      <c r="VDF97" s="1"/>
      <c r="VDG97" s="1"/>
      <c r="VDH97" s="1"/>
      <c r="VDI97" s="1"/>
      <c r="VDJ97" s="1"/>
      <c r="VDK97" s="1"/>
      <c r="VDL97" s="1"/>
      <c r="VDM97" s="1"/>
      <c r="VDN97" s="1"/>
      <c r="VDO97" s="1"/>
      <c r="VDP97" s="1"/>
      <c r="VDQ97" s="1"/>
      <c r="VDR97" s="1"/>
      <c r="VDS97" s="1"/>
      <c r="VDT97" s="1"/>
      <c r="VDU97" s="1"/>
      <c r="VDV97" s="1"/>
      <c r="VDW97" s="1"/>
      <c r="VDX97" s="1"/>
      <c r="VDY97" s="1"/>
      <c r="VDZ97" s="1"/>
      <c r="VEA97" s="1"/>
      <c r="VEB97" s="1"/>
      <c r="VEC97" s="1"/>
      <c r="VED97" s="1"/>
      <c r="VEE97" s="1"/>
      <c r="VEF97" s="1"/>
      <c r="VEG97" s="1"/>
      <c r="VEH97" s="1"/>
      <c r="VEI97" s="1"/>
      <c r="VEJ97" s="1"/>
      <c r="VEK97" s="1"/>
      <c r="VEL97" s="1"/>
      <c r="VEM97" s="1"/>
      <c r="VEN97" s="1"/>
      <c r="VEO97" s="1"/>
      <c r="VEP97" s="1"/>
      <c r="VEQ97" s="1"/>
      <c r="VER97" s="1"/>
      <c r="VES97" s="1"/>
      <c r="VET97" s="1"/>
      <c r="VEU97" s="1"/>
      <c r="VEV97" s="1"/>
      <c r="VEW97" s="1"/>
      <c r="VEX97" s="1"/>
      <c r="VEY97" s="1"/>
      <c r="VEZ97" s="1"/>
      <c r="VFA97" s="1"/>
      <c r="VFB97" s="1"/>
      <c r="VFC97" s="1"/>
      <c r="VFD97" s="1"/>
      <c r="VFE97" s="1"/>
      <c r="VFF97" s="1"/>
      <c r="VFG97" s="1"/>
      <c r="VFH97" s="1"/>
      <c r="VFI97" s="1"/>
      <c r="VFJ97" s="1"/>
      <c r="VFK97" s="1"/>
      <c r="VFL97" s="1"/>
      <c r="VFM97" s="1"/>
      <c r="VFN97" s="1"/>
      <c r="VFO97" s="1"/>
      <c r="VFP97" s="1"/>
      <c r="VFQ97" s="1"/>
      <c r="VFR97" s="1"/>
      <c r="VFS97" s="1"/>
      <c r="VFT97" s="1"/>
      <c r="VFU97" s="1"/>
      <c r="VFV97" s="1"/>
      <c r="VFW97" s="1"/>
      <c r="VFX97" s="1"/>
      <c r="VFY97" s="1"/>
      <c r="VFZ97" s="1"/>
      <c r="VGA97" s="1"/>
      <c r="VGB97" s="1"/>
      <c r="VGC97" s="1"/>
      <c r="VGD97" s="1"/>
      <c r="VGE97" s="1"/>
      <c r="VGF97" s="1"/>
      <c r="VGG97" s="1"/>
      <c r="VGH97" s="1"/>
      <c r="VGI97" s="1"/>
      <c r="VGJ97" s="1"/>
      <c r="VGK97" s="1"/>
      <c r="VGL97" s="1"/>
      <c r="VGM97" s="1"/>
      <c r="VGN97" s="1"/>
      <c r="VGO97" s="1"/>
      <c r="VGP97" s="1"/>
      <c r="VGQ97" s="1"/>
      <c r="VGR97" s="1"/>
      <c r="VGS97" s="1"/>
      <c r="VGT97" s="1"/>
      <c r="VGU97" s="1"/>
      <c r="VGV97" s="1"/>
      <c r="VGW97" s="1"/>
      <c r="VGX97" s="1"/>
      <c r="VGY97" s="1"/>
      <c r="VGZ97" s="1"/>
      <c r="VHA97" s="1"/>
      <c r="VHB97" s="1"/>
      <c r="VHC97" s="1"/>
      <c r="VHD97" s="1"/>
      <c r="VHE97" s="1"/>
      <c r="VHF97" s="1"/>
      <c r="VHG97" s="1"/>
      <c r="VHH97" s="1"/>
      <c r="VHI97" s="1"/>
      <c r="VHJ97" s="1"/>
      <c r="VHK97" s="1"/>
      <c r="VHL97" s="1"/>
      <c r="VHM97" s="1"/>
      <c r="VHN97" s="1"/>
      <c r="VHO97" s="1"/>
      <c r="VHP97" s="1"/>
      <c r="VHQ97" s="1"/>
      <c r="VHR97" s="1"/>
      <c r="VHS97" s="1"/>
      <c r="VHT97" s="1"/>
      <c r="VHU97" s="1"/>
      <c r="VHV97" s="1"/>
      <c r="VHW97" s="1"/>
      <c r="VHX97" s="1"/>
      <c r="VHY97" s="1"/>
      <c r="VHZ97" s="1"/>
      <c r="VIA97" s="1"/>
      <c r="VIB97" s="1"/>
      <c r="VIC97" s="1"/>
      <c r="VID97" s="1"/>
      <c r="VIE97" s="1"/>
      <c r="VIF97" s="1"/>
      <c r="VIG97" s="1"/>
      <c r="VIH97" s="1"/>
      <c r="VII97" s="1"/>
      <c r="VIJ97" s="1"/>
      <c r="VIK97" s="1"/>
      <c r="VIL97" s="1"/>
      <c r="VIM97" s="1"/>
      <c r="VIN97" s="1"/>
      <c r="VIO97" s="1"/>
      <c r="VIP97" s="1"/>
      <c r="VIQ97" s="1"/>
      <c r="VIR97" s="1"/>
      <c r="VIS97" s="1"/>
      <c r="VIT97" s="1"/>
      <c r="VIU97" s="1"/>
      <c r="VIV97" s="1"/>
      <c r="VIW97" s="1"/>
      <c r="VIX97" s="1"/>
      <c r="VIY97" s="1"/>
      <c r="VIZ97" s="1"/>
      <c r="VJA97" s="1"/>
      <c r="VJB97" s="1"/>
      <c r="VJC97" s="1"/>
      <c r="VJD97" s="1"/>
      <c r="VJE97" s="1"/>
      <c r="VJF97" s="1"/>
      <c r="VJG97" s="1"/>
      <c r="VJH97" s="1"/>
      <c r="VJI97" s="1"/>
      <c r="VJJ97" s="1"/>
      <c r="VJK97" s="1"/>
      <c r="VJL97" s="1"/>
      <c r="VJM97" s="1"/>
      <c r="VJN97" s="1"/>
      <c r="VJO97" s="1"/>
      <c r="VJP97" s="1"/>
      <c r="VJQ97" s="1"/>
      <c r="VJR97" s="1"/>
      <c r="VJS97" s="1"/>
      <c r="VJT97" s="1"/>
      <c r="VJU97" s="1"/>
      <c r="VJV97" s="1"/>
      <c r="VJW97" s="1"/>
      <c r="VJX97" s="1"/>
      <c r="VJY97" s="1"/>
      <c r="VJZ97" s="1"/>
      <c r="VKA97" s="1"/>
      <c r="VKB97" s="1"/>
      <c r="VKC97" s="1"/>
      <c r="VKD97" s="1"/>
      <c r="VKE97" s="1"/>
      <c r="VKF97" s="1"/>
      <c r="VKG97" s="1"/>
      <c r="VKH97" s="1"/>
      <c r="VKI97" s="1"/>
      <c r="VKJ97" s="1"/>
      <c r="VKK97" s="1"/>
      <c r="VKL97" s="1"/>
      <c r="VKM97" s="1"/>
      <c r="VKN97" s="1"/>
      <c r="VKO97" s="1"/>
      <c r="VKP97" s="1"/>
      <c r="VKQ97" s="1"/>
      <c r="VKR97" s="1"/>
      <c r="VKS97" s="1"/>
      <c r="VKT97" s="1"/>
      <c r="VKU97" s="1"/>
      <c r="VKV97" s="1"/>
      <c r="VKW97" s="1"/>
      <c r="VKX97" s="1"/>
      <c r="VKY97" s="1"/>
      <c r="VKZ97" s="1"/>
      <c r="VLA97" s="1"/>
      <c r="VLB97" s="1"/>
      <c r="VLC97" s="1"/>
      <c r="VLD97" s="1"/>
      <c r="VLE97" s="1"/>
      <c r="VLF97" s="1"/>
      <c r="VLG97" s="1"/>
      <c r="VLH97" s="1"/>
      <c r="VLI97" s="1"/>
      <c r="VLJ97" s="1"/>
      <c r="VLK97" s="1"/>
      <c r="VLL97" s="1"/>
      <c r="VLM97" s="1"/>
      <c r="VLN97" s="1"/>
      <c r="VLO97" s="1"/>
      <c r="VLP97" s="1"/>
      <c r="VLQ97" s="1"/>
      <c r="VLR97" s="1"/>
      <c r="VLS97" s="1"/>
      <c r="VLT97" s="1"/>
      <c r="VLU97" s="1"/>
      <c r="VLV97" s="1"/>
      <c r="VLW97" s="1"/>
      <c r="VLX97" s="1"/>
      <c r="VLY97" s="1"/>
      <c r="VLZ97" s="1"/>
      <c r="VMA97" s="1"/>
      <c r="VMB97" s="1"/>
      <c r="VMC97" s="1"/>
      <c r="VMD97" s="1"/>
      <c r="VME97" s="1"/>
      <c r="VMF97" s="1"/>
      <c r="VMG97" s="1"/>
      <c r="VMH97" s="1"/>
      <c r="VMI97" s="1"/>
      <c r="VMJ97" s="1"/>
      <c r="VMK97" s="1"/>
      <c r="VML97" s="1"/>
      <c r="VMM97" s="1"/>
      <c r="VMN97" s="1"/>
      <c r="VMO97" s="1"/>
      <c r="VMP97" s="1"/>
      <c r="VMQ97" s="1"/>
      <c r="VMR97" s="1"/>
      <c r="VMS97" s="1"/>
      <c r="VMT97" s="1"/>
      <c r="VMU97" s="1"/>
      <c r="VMV97" s="1"/>
      <c r="VMW97" s="1"/>
      <c r="VMX97" s="1"/>
      <c r="VMY97" s="1"/>
      <c r="VMZ97" s="1"/>
      <c r="VNA97" s="1"/>
      <c r="VNB97" s="1"/>
      <c r="VNC97" s="1"/>
      <c r="VND97" s="1"/>
      <c r="VNE97" s="1"/>
      <c r="VNF97" s="1"/>
      <c r="VNG97" s="1"/>
      <c r="VNH97" s="1"/>
      <c r="VNI97" s="1"/>
      <c r="VNJ97" s="1"/>
      <c r="VNK97" s="1"/>
      <c r="VNL97" s="1"/>
      <c r="VNM97" s="1"/>
      <c r="VNN97" s="1"/>
      <c r="VNO97" s="1"/>
      <c r="VNP97" s="1"/>
      <c r="VNQ97" s="1"/>
      <c r="VNR97" s="1"/>
      <c r="VNS97" s="1"/>
      <c r="VNT97" s="1"/>
      <c r="VNU97" s="1"/>
      <c r="VNV97" s="1"/>
      <c r="VNW97" s="1"/>
      <c r="VNX97" s="1"/>
      <c r="VNY97" s="1"/>
      <c r="VNZ97" s="1"/>
      <c r="VOA97" s="1"/>
      <c r="VOB97" s="1"/>
      <c r="VOC97" s="1"/>
      <c r="VOD97" s="1"/>
      <c r="VOE97" s="1"/>
      <c r="VOF97" s="1"/>
      <c r="VOG97" s="1"/>
      <c r="VOH97" s="1"/>
      <c r="VOI97" s="1"/>
      <c r="VOJ97" s="1"/>
      <c r="VOK97" s="1"/>
      <c r="VOL97" s="1"/>
      <c r="VOM97" s="1"/>
      <c r="VON97" s="1"/>
      <c r="VOO97" s="1"/>
      <c r="VOP97" s="1"/>
      <c r="VOQ97" s="1"/>
      <c r="VOR97" s="1"/>
      <c r="VOS97" s="1"/>
      <c r="VOT97" s="1"/>
      <c r="VOU97" s="1"/>
      <c r="VOV97" s="1"/>
      <c r="VOW97" s="1"/>
      <c r="VOX97" s="1"/>
      <c r="VOY97" s="1"/>
      <c r="VOZ97" s="1"/>
      <c r="VPA97" s="1"/>
      <c r="VPB97" s="1"/>
      <c r="VPC97" s="1"/>
      <c r="VPD97" s="1"/>
      <c r="VPE97" s="1"/>
      <c r="VPF97" s="1"/>
      <c r="VPG97" s="1"/>
      <c r="VPH97" s="1"/>
      <c r="VPI97" s="1"/>
      <c r="VPJ97" s="1"/>
      <c r="VPK97" s="1"/>
      <c r="VPL97" s="1"/>
      <c r="VPM97" s="1"/>
      <c r="VPN97" s="1"/>
      <c r="VPO97" s="1"/>
      <c r="VPP97" s="1"/>
      <c r="VPQ97" s="1"/>
      <c r="VPR97" s="1"/>
      <c r="VPS97" s="1"/>
      <c r="VPT97" s="1"/>
      <c r="VPU97" s="1"/>
      <c r="VPV97" s="1"/>
      <c r="VPW97" s="1"/>
      <c r="VPX97" s="1"/>
      <c r="VPY97" s="1"/>
      <c r="VPZ97" s="1"/>
      <c r="VQA97" s="1"/>
      <c r="VQB97" s="1"/>
      <c r="VQC97" s="1"/>
      <c r="VQD97" s="1"/>
      <c r="VQE97" s="1"/>
      <c r="VQF97" s="1"/>
      <c r="VQG97" s="1"/>
      <c r="VQH97" s="1"/>
      <c r="VQI97" s="1"/>
      <c r="VQJ97" s="1"/>
      <c r="VQK97" s="1"/>
      <c r="VQL97" s="1"/>
      <c r="VQM97" s="1"/>
      <c r="VQN97" s="1"/>
      <c r="VQO97" s="1"/>
      <c r="VQP97" s="1"/>
      <c r="VQQ97" s="1"/>
      <c r="VQR97" s="1"/>
      <c r="VQS97" s="1"/>
      <c r="VQT97" s="1"/>
      <c r="VQU97" s="1"/>
      <c r="VQV97" s="1"/>
      <c r="VQW97" s="1"/>
      <c r="VQX97" s="1"/>
      <c r="VQY97" s="1"/>
      <c r="VQZ97" s="1"/>
      <c r="VRA97" s="1"/>
      <c r="VRB97" s="1"/>
      <c r="VRC97" s="1"/>
      <c r="VRD97" s="1"/>
      <c r="VRE97" s="1"/>
      <c r="VRF97" s="1"/>
      <c r="VRG97" s="1"/>
      <c r="VRH97" s="1"/>
      <c r="VRI97" s="1"/>
      <c r="VRJ97" s="1"/>
      <c r="VRK97" s="1"/>
      <c r="VRL97" s="1"/>
      <c r="VRM97" s="1"/>
      <c r="VRN97" s="1"/>
      <c r="VRO97" s="1"/>
      <c r="VRP97" s="1"/>
      <c r="VRQ97" s="1"/>
      <c r="VRR97" s="1"/>
      <c r="VRS97" s="1"/>
      <c r="VRT97" s="1"/>
      <c r="VRU97" s="1"/>
      <c r="VRV97" s="1"/>
      <c r="VRW97" s="1"/>
      <c r="VRX97" s="1"/>
      <c r="VRY97" s="1"/>
      <c r="VRZ97" s="1"/>
      <c r="VSA97" s="1"/>
      <c r="VSB97" s="1"/>
      <c r="VSC97" s="1"/>
      <c r="VSD97" s="1"/>
      <c r="VSE97" s="1"/>
      <c r="VSF97" s="1"/>
      <c r="VSG97" s="1"/>
      <c r="VSH97" s="1"/>
      <c r="VSI97" s="1"/>
      <c r="VSJ97" s="1"/>
      <c r="VSK97" s="1"/>
      <c r="VSL97" s="1"/>
      <c r="VSM97" s="1"/>
      <c r="VSN97" s="1"/>
      <c r="VSO97" s="1"/>
      <c r="VSP97" s="1"/>
      <c r="VSQ97" s="1"/>
      <c r="VSR97" s="1"/>
      <c r="VSS97" s="1"/>
      <c r="VST97" s="1"/>
      <c r="VSU97" s="1"/>
      <c r="VSV97" s="1"/>
      <c r="VSW97" s="1"/>
      <c r="VSX97" s="1"/>
      <c r="VSY97" s="1"/>
      <c r="VSZ97" s="1"/>
      <c r="VTA97" s="1"/>
      <c r="VTB97" s="1"/>
      <c r="VTC97" s="1"/>
      <c r="VTD97" s="1"/>
      <c r="VTE97" s="1"/>
      <c r="VTF97" s="1"/>
      <c r="VTG97" s="1"/>
      <c r="VTH97" s="1"/>
      <c r="VTI97" s="1"/>
      <c r="VTJ97" s="1"/>
      <c r="VTK97" s="1"/>
      <c r="VTL97" s="1"/>
      <c r="VTM97" s="1"/>
      <c r="VTN97" s="1"/>
      <c r="VTO97" s="1"/>
      <c r="VTP97" s="1"/>
      <c r="VTQ97" s="1"/>
      <c r="VTR97" s="1"/>
      <c r="VTS97" s="1"/>
      <c r="VTT97" s="1"/>
      <c r="VTU97" s="1"/>
      <c r="VTV97" s="1"/>
      <c r="VTW97" s="1"/>
      <c r="VTX97" s="1"/>
      <c r="VTY97" s="1"/>
      <c r="VTZ97" s="1"/>
      <c r="VUA97" s="1"/>
      <c r="VUB97" s="1"/>
      <c r="VUC97" s="1"/>
      <c r="VUD97" s="1"/>
      <c r="VUE97" s="1"/>
      <c r="VUF97" s="1"/>
      <c r="VUG97" s="1"/>
      <c r="VUH97" s="1"/>
      <c r="VUI97" s="1"/>
      <c r="VUJ97" s="1"/>
      <c r="VUK97" s="1"/>
      <c r="VUL97" s="1"/>
      <c r="VUM97" s="1"/>
      <c r="VUN97" s="1"/>
      <c r="VUO97" s="1"/>
      <c r="VUP97" s="1"/>
      <c r="VUQ97" s="1"/>
      <c r="VUR97" s="1"/>
      <c r="VUS97" s="1"/>
      <c r="VUT97" s="1"/>
      <c r="VUU97" s="1"/>
      <c r="VUV97" s="1"/>
      <c r="VUW97" s="1"/>
      <c r="VUX97" s="1"/>
      <c r="VUY97" s="1"/>
      <c r="VUZ97" s="1"/>
      <c r="VVA97" s="1"/>
      <c r="VVB97" s="1"/>
      <c r="VVC97" s="1"/>
      <c r="VVD97" s="1"/>
      <c r="VVE97" s="1"/>
      <c r="VVF97" s="1"/>
      <c r="VVG97" s="1"/>
      <c r="VVH97" s="1"/>
      <c r="VVI97" s="1"/>
      <c r="VVJ97" s="1"/>
      <c r="VVK97" s="1"/>
      <c r="VVL97" s="1"/>
      <c r="VVM97" s="1"/>
      <c r="VVN97" s="1"/>
      <c r="VVO97" s="1"/>
      <c r="VVP97" s="1"/>
      <c r="VVQ97" s="1"/>
      <c r="VVR97" s="1"/>
      <c r="VVS97" s="1"/>
      <c r="VVT97" s="1"/>
      <c r="VVU97" s="1"/>
      <c r="VVV97" s="1"/>
      <c r="VVW97" s="1"/>
      <c r="VVX97" s="1"/>
      <c r="VVY97" s="1"/>
      <c r="VVZ97" s="1"/>
      <c r="VWA97" s="1"/>
      <c r="VWB97" s="1"/>
      <c r="VWC97" s="1"/>
      <c r="VWD97" s="1"/>
      <c r="VWE97" s="1"/>
      <c r="VWF97" s="1"/>
      <c r="VWG97" s="1"/>
      <c r="VWH97" s="1"/>
      <c r="VWI97" s="1"/>
      <c r="VWJ97" s="1"/>
      <c r="VWK97" s="1"/>
      <c r="VWL97" s="1"/>
      <c r="VWM97" s="1"/>
      <c r="VWN97" s="1"/>
      <c r="VWO97" s="1"/>
      <c r="VWP97" s="1"/>
      <c r="VWQ97" s="1"/>
      <c r="VWR97" s="1"/>
      <c r="VWS97" s="1"/>
      <c r="VWT97" s="1"/>
      <c r="VWU97" s="1"/>
      <c r="VWV97" s="1"/>
      <c r="VWW97" s="1"/>
      <c r="VWX97" s="1"/>
      <c r="VWY97" s="1"/>
      <c r="VWZ97" s="1"/>
      <c r="VXA97" s="1"/>
      <c r="VXB97" s="1"/>
      <c r="VXC97" s="1"/>
      <c r="VXD97" s="1"/>
      <c r="VXE97" s="1"/>
      <c r="VXF97" s="1"/>
      <c r="VXG97" s="1"/>
      <c r="VXH97" s="1"/>
      <c r="VXI97" s="1"/>
      <c r="VXJ97" s="1"/>
      <c r="VXK97" s="1"/>
      <c r="VXL97" s="1"/>
      <c r="VXM97" s="1"/>
      <c r="VXN97" s="1"/>
      <c r="VXO97" s="1"/>
      <c r="VXP97" s="1"/>
      <c r="VXQ97" s="1"/>
      <c r="VXR97" s="1"/>
      <c r="VXS97" s="1"/>
      <c r="VXT97" s="1"/>
      <c r="VXU97" s="1"/>
      <c r="VXV97" s="1"/>
      <c r="VXW97" s="1"/>
      <c r="VXX97" s="1"/>
      <c r="VXY97" s="1"/>
      <c r="VXZ97" s="1"/>
      <c r="VYA97" s="1"/>
      <c r="VYB97" s="1"/>
      <c r="VYC97" s="1"/>
      <c r="VYD97" s="1"/>
      <c r="VYE97" s="1"/>
      <c r="VYF97" s="1"/>
      <c r="VYG97" s="1"/>
      <c r="VYH97" s="1"/>
      <c r="VYI97" s="1"/>
      <c r="VYJ97" s="1"/>
      <c r="VYK97" s="1"/>
      <c r="VYL97" s="1"/>
      <c r="VYM97" s="1"/>
      <c r="VYN97" s="1"/>
      <c r="VYO97" s="1"/>
      <c r="VYP97" s="1"/>
      <c r="VYQ97" s="1"/>
      <c r="VYR97" s="1"/>
      <c r="VYS97" s="1"/>
      <c r="VYT97" s="1"/>
      <c r="VYU97" s="1"/>
      <c r="VYV97" s="1"/>
      <c r="VYW97" s="1"/>
      <c r="VYX97" s="1"/>
      <c r="VYY97" s="1"/>
      <c r="VYZ97" s="1"/>
      <c r="VZA97" s="1"/>
      <c r="VZB97" s="1"/>
      <c r="VZC97" s="1"/>
      <c r="VZD97" s="1"/>
      <c r="VZE97" s="1"/>
      <c r="VZF97" s="1"/>
      <c r="VZG97" s="1"/>
      <c r="VZH97" s="1"/>
      <c r="VZI97" s="1"/>
      <c r="VZJ97" s="1"/>
      <c r="VZK97" s="1"/>
      <c r="VZL97" s="1"/>
      <c r="VZM97" s="1"/>
      <c r="VZN97" s="1"/>
      <c r="VZO97" s="1"/>
      <c r="VZP97" s="1"/>
      <c r="VZQ97" s="1"/>
      <c r="VZR97" s="1"/>
      <c r="VZS97" s="1"/>
      <c r="VZT97" s="1"/>
      <c r="VZU97" s="1"/>
      <c r="VZV97" s="1"/>
      <c r="VZW97" s="1"/>
      <c r="VZX97" s="1"/>
      <c r="VZY97" s="1"/>
      <c r="VZZ97" s="1"/>
      <c r="WAA97" s="1"/>
      <c r="WAB97" s="1"/>
      <c r="WAC97" s="1"/>
      <c r="WAD97" s="1"/>
      <c r="WAE97" s="1"/>
      <c r="WAF97" s="1"/>
      <c r="WAG97" s="1"/>
      <c r="WAH97" s="1"/>
      <c r="WAI97" s="1"/>
      <c r="WAJ97" s="1"/>
      <c r="WAK97" s="1"/>
      <c r="WAL97" s="1"/>
      <c r="WAM97" s="1"/>
      <c r="WAN97" s="1"/>
      <c r="WAO97" s="1"/>
      <c r="WAP97" s="1"/>
      <c r="WAQ97" s="1"/>
      <c r="WAR97" s="1"/>
      <c r="WAS97" s="1"/>
      <c r="WAT97" s="1"/>
      <c r="WAU97" s="1"/>
      <c r="WAV97" s="1"/>
      <c r="WAW97" s="1"/>
      <c r="WAX97" s="1"/>
      <c r="WAY97" s="1"/>
      <c r="WAZ97" s="1"/>
      <c r="WBA97" s="1"/>
      <c r="WBB97" s="1"/>
      <c r="WBC97" s="1"/>
      <c r="WBD97" s="1"/>
      <c r="WBE97" s="1"/>
      <c r="WBF97" s="1"/>
      <c r="WBG97" s="1"/>
      <c r="WBH97" s="1"/>
      <c r="WBI97" s="1"/>
      <c r="WBJ97" s="1"/>
      <c r="WBK97" s="1"/>
      <c r="WBL97" s="1"/>
      <c r="WBM97" s="1"/>
      <c r="WBN97" s="1"/>
      <c r="WBO97" s="1"/>
      <c r="WBP97" s="1"/>
      <c r="WBQ97" s="1"/>
      <c r="WBR97" s="1"/>
      <c r="WBS97" s="1"/>
      <c r="WBT97" s="1"/>
      <c r="WBU97" s="1"/>
      <c r="WBV97" s="1"/>
      <c r="WBW97" s="1"/>
      <c r="WBX97" s="1"/>
      <c r="WBY97" s="1"/>
      <c r="WBZ97" s="1"/>
      <c r="WCA97" s="1"/>
      <c r="WCB97" s="1"/>
      <c r="WCC97" s="1"/>
      <c r="WCD97" s="1"/>
      <c r="WCE97" s="1"/>
      <c r="WCF97" s="1"/>
      <c r="WCG97" s="1"/>
      <c r="WCH97" s="1"/>
      <c r="WCI97" s="1"/>
      <c r="WCJ97" s="1"/>
      <c r="WCK97" s="1"/>
      <c r="WCL97" s="1"/>
      <c r="WCM97" s="1"/>
      <c r="WCN97" s="1"/>
      <c r="WCO97" s="1"/>
      <c r="WCP97" s="1"/>
      <c r="WCQ97" s="1"/>
      <c r="WCR97" s="1"/>
      <c r="WCS97" s="1"/>
      <c r="WCT97" s="1"/>
      <c r="WCU97" s="1"/>
      <c r="WCV97" s="1"/>
      <c r="WCW97" s="1"/>
      <c r="WCX97" s="1"/>
      <c r="WCY97" s="1"/>
      <c r="WCZ97" s="1"/>
      <c r="WDA97" s="1"/>
      <c r="WDB97" s="1"/>
      <c r="WDC97" s="1"/>
      <c r="WDD97" s="1"/>
      <c r="WDE97" s="1"/>
      <c r="WDF97" s="1"/>
      <c r="WDG97" s="1"/>
      <c r="WDH97" s="1"/>
      <c r="WDI97" s="1"/>
      <c r="WDJ97" s="1"/>
      <c r="WDK97" s="1"/>
      <c r="WDL97" s="1"/>
      <c r="WDM97" s="1"/>
      <c r="WDN97" s="1"/>
      <c r="WDO97" s="1"/>
      <c r="WDP97" s="1"/>
      <c r="WDQ97" s="1"/>
      <c r="WDR97" s="1"/>
      <c r="WDS97" s="1"/>
      <c r="WDT97" s="1"/>
      <c r="WDU97" s="1"/>
      <c r="WDV97" s="1"/>
      <c r="WDW97" s="1"/>
      <c r="WDX97" s="1"/>
      <c r="WDY97" s="1"/>
      <c r="WDZ97" s="1"/>
      <c r="WEA97" s="1"/>
      <c r="WEB97" s="1"/>
      <c r="WEC97" s="1"/>
      <c r="WED97" s="1"/>
      <c r="WEE97" s="1"/>
      <c r="WEF97" s="1"/>
      <c r="WEG97" s="1"/>
      <c r="WEH97" s="1"/>
      <c r="WEI97" s="1"/>
      <c r="WEJ97" s="1"/>
      <c r="WEK97" s="1"/>
      <c r="WEL97" s="1"/>
      <c r="WEM97" s="1"/>
      <c r="WEN97" s="1"/>
      <c r="WEO97" s="1"/>
      <c r="WEP97" s="1"/>
      <c r="WEQ97" s="1"/>
      <c r="WER97" s="1"/>
      <c r="WES97" s="1"/>
      <c r="WET97" s="1"/>
      <c r="WEU97" s="1"/>
      <c r="WEV97" s="1"/>
      <c r="WEW97" s="1"/>
      <c r="WEX97" s="1"/>
      <c r="WEY97" s="1"/>
      <c r="WEZ97" s="1"/>
      <c r="WFA97" s="1"/>
      <c r="WFB97" s="1"/>
      <c r="WFC97" s="1"/>
      <c r="WFD97" s="1"/>
      <c r="WFE97" s="1"/>
      <c r="WFF97" s="1"/>
      <c r="WFG97" s="1"/>
      <c r="WFH97" s="1"/>
      <c r="WFI97" s="1"/>
      <c r="WFJ97" s="1"/>
      <c r="WFK97" s="1"/>
      <c r="WFL97" s="1"/>
      <c r="WFM97" s="1"/>
      <c r="WFN97" s="1"/>
      <c r="WFO97" s="1"/>
      <c r="WFP97" s="1"/>
      <c r="WFQ97" s="1"/>
      <c r="WFR97" s="1"/>
      <c r="WFS97" s="1"/>
      <c r="WFT97" s="1"/>
      <c r="WFU97" s="1"/>
      <c r="WFV97" s="1"/>
      <c r="WFW97" s="1"/>
      <c r="WFX97" s="1"/>
      <c r="WFY97" s="1"/>
      <c r="WFZ97" s="1"/>
      <c r="WGA97" s="1"/>
      <c r="WGB97" s="1"/>
      <c r="WGC97" s="1"/>
      <c r="WGD97" s="1"/>
      <c r="WGE97" s="1"/>
      <c r="WGF97" s="1"/>
      <c r="WGG97" s="1"/>
      <c r="WGH97" s="1"/>
      <c r="WGI97" s="1"/>
      <c r="WGJ97" s="1"/>
      <c r="WGK97" s="1"/>
      <c r="WGL97" s="1"/>
      <c r="WGM97" s="1"/>
      <c r="WGN97" s="1"/>
      <c r="WGO97" s="1"/>
      <c r="WGP97" s="1"/>
      <c r="WGQ97" s="1"/>
      <c r="WGR97" s="1"/>
      <c r="WGS97" s="1"/>
      <c r="WGT97" s="1"/>
      <c r="WGU97" s="1"/>
      <c r="WGV97" s="1"/>
      <c r="WGW97" s="1"/>
      <c r="WGX97" s="1"/>
      <c r="WGY97" s="1"/>
      <c r="WGZ97" s="1"/>
      <c r="WHA97" s="1"/>
      <c r="WHB97" s="1"/>
      <c r="WHC97" s="1"/>
      <c r="WHD97" s="1"/>
      <c r="WHE97" s="1"/>
      <c r="WHF97" s="1"/>
      <c r="WHG97" s="1"/>
      <c r="WHH97" s="1"/>
      <c r="WHI97" s="1"/>
      <c r="WHJ97" s="1"/>
      <c r="WHK97" s="1"/>
      <c r="WHL97" s="1"/>
      <c r="WHM97" s="1"/>
      <c r="WHN97" s="1"/>
      <c r="WHO97" s="1"/>
      <c r="WHP97" s="1"/>
      <c r="WHQ97" s="1"/>
      <c r="WHR97" s="1"/>
      <c r="WHS97" s="1"/>
      <c r="WHT97" s="1"/>
      <c r="WHU97" s="1"/>
      <c r="WHV97" s="1"/>
      <c r="WHW97" s="1"/>
      <c r="WHX97" s="1"/>
      <c r="WHY97" s="1"/>
      <c r="WHZ97" s="1"/>
      <c r="WIA97" s="1"/>
      <c r="WIB97" s="1"/>
      <c r="WIC97" s="1"/>
      <c r="WID97" s="1"/>
      <c r="WIE97" s="1"/>
      <c r="WIF97" s="1"/>
      <c r="WIG97" s="1"/>
      <c r="WIH97" s="1"/>
      <c r="WII97" s="1"/>
      <c r="WIJ97" s="1"/>
      <c r="WIK97" s="1"/>
      <c r="WIL97" s="1"/>
      <c r="WIM97" s="1"/>
      <c r="WIN97" s="1"/>
      <c r="WIO97" s="1"/>
      <c r="WIP97" s="1"/>
      <c r="WIQ97" s="1"/>
      <c r="WIR97" s="1"/>
      <c r="WIS97" s="1"/>
      <c r="WIT97" s="1"/>
      <c r="WIU97" s="1"/>
      <c r="WIV97" s="1"/>
      <c r="WIW97" s="1"/>
      <c r="WIX97" s="1"/>
      <c r="WIY97" s="1"/>
      <c r="WIZ97" s="1"/>
      <c r="WJA97" s="1"/>
      <c r="WJB97" s="1"/>
      <c r="WJC97" s="1"/>
      <c r="WJD97" s="1"/>
      <c r="WJE97" s="1"/>
      <c r="WJF97" s="1"/>
      <c r="WJG97" s="1"/>
      <c r="WJH97" s="1"/>
      <c r="WJI97" s="1"/>
      <c r="WJJ97" s="1"/>
      <c r="WJK97" s="1"/>
      <c r="WJL97" s="1"/>
      <c r="WJM97" s="1"/>
      <c r="WJN97" s="1"/>
      <c r="WJO97" s="1"/>
      <c r="WJP97" s="1"/>
      <c r="WJQ97" s="1"/>
      <c r="WJR97" s="1"/>
    </row>
    <row r="98" spans="1:15826" s="7" customFormat="1">
      <c r="A98" s="6"/>
      <c r="B98" s="5"/>
      <c r="C98" s="8"/>
      <c r="D98" s="1"/>
      <c r="E98" s="1"/>
      <c r="F98" s="1"/>
      <c r="G98" s="1"/>
      <c r="H98" s="1"/>
      <c r="I98" s="1"/>
      <c r="J98" s="3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2"/>
      <c r="Y98" s="1"/>
      <c r="Z98" s="2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</row>
    <row r="99" spans="1:15826" s="7" customFormat="1">
      <c r="A99" s="6"/>
      <c r="B99" s="5"/>
      <c r="C99" s="8"/>
      <c r="D99" s="1"/>
      <c r="E99" s="1"/>
      <c r="F99" s="1"/>
      <c r="G99" s="1"/>
      <c r="H99" s="1"/>
      <c r="I99" s="1"/>
      <c r="J99" s="3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2"/>
      <c r="Y99" s="1"/>
      <c r="Z99" s="2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</row>
    <row r="100" spans="1:15826" s="7" customFormat="1">
      <c r="A100" s="6"/>
      <c r="B100" s="5"/>
      <c r="C100" s="8"/>
      <c r="D100" s="1"/>
      <c r="E100" s="1"/>
      <c r="F100" s="1"/>
      <c r="G100" s="1"/>
      <c r="H100" s="1"/>
      <c r="I100" s="1"/>
      <c r="J100" s="3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2"/>
      <c r="Y100" s="1"/>
      <c r="Z100" s="2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</row>
    <row r="101" spans="1:15826" s="7" customFormat="1">
      <c r="A101" s="6"/>
      <c r="B101" s="5"/>
      <c r="C101" s="8"/>
      <c r="D101" s="1"/>
      <c r="E101" s="1"/>
      <c r="F101" s="1"/>
      <c r="G101" s="1"/>
      <c r="H101" s="1"/>
      <c r="I101" s="1"/>
      <c r="J101" s="3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2"/>
      <c r="Y101" s="1"/>
      <c r="Z101" s="2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</row>
    <row r="102" spans="1:15826" s="7" customFormat="1">
      <c r="A102" s="6"/>
      <c r="B102" s="5"/>
      <c r="C102" s="8"/>
      <c r="D102" s="1"/>
      <c r="E102" s="1"/>
      <c r="F102" s="1"/>
      <c r="G102" s="1"/>
      <c r="H102" s="1"/>
      <c r="I102" s="1"/>
      <c r="J102" s="3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2"/>
      <c r="Y102" s="1"/>
      <c r="Z102" s="2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</row>
    <row r="103" spans="1:15826" s="7" customFormat="1">
      <c r="A103" s="6"/>
      <c r="B103" s="5"/>
      <c r="C103" s="8"/>
      <c r="D103" s="1"/>
      <c r="E103" s="1"/>
      <c r="F103" s="1"/>
      <c r="G103" s="1"/>
      <c r="H103" s="1"/>
      <c r="I103" s="1"/>
      <c r="J103" s="3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2"/>
      <c r="Y103" s="1"/>
      <c r="Z103" s="2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</row>
    <row r="104" spans="1:15826" s="7" customFormat="1">
      <c r="A104" s="6"/>
      <c r="B104" s="5"/>
      <c r="C104" s="8"/>
      <c r="D104" s="1"/>
      <c r="E104" s="1"/>
      <c r="F104" s="1"/>
      <c r="G104" s="1"/>
      <c r="H104" s="1"/>
      <c r="I104" s="1"/>
      <c r="J104" s="3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2"/>
      <c r="Y104" s="1"/>
      <c r="Z104" s="2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</row>
    <row r="105" spans="1:15826" s="7" customFormat="1">
      <c r="A105" s="6"/>
      <c r="B105" s="5"/>
      <c r="C105" s="8"/>
      <c r="D105" s="1"/>
      <c r="E105" s="1"/>
      <c r="F105" s="1"/>
      <c r="G105" s="1"/>
      <c r="H105" s="1"/>
      <c r="I105" s="1"/>
      <c r="J105" s="3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2"/>
      <c r="Y105" s="1"/>
      <c r="Z105" s="2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</row>
    <row r="106" spans="1:15826" s="7" customFormat="1">
      <c r="A106" s="6"/>
      <c r="B106" s="5"/>
      <c r="C106" s="8"/>
      <c r="D106" s="1"/>
      <c r="E106" s="1"/>
      <c r="F106" s="1"/>
      <c r="G106" s="1"/>
      <c r="H106" s="1"/>
      <c r="I106" s="1"/>
      <c r="J106" s="3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2"/>
      <c r="Y106" s="1"/>
      <c r="Z106" s="2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</row>
    <row r="107" spans="1:15826" s="7" customFormat="1">
      <c r="A107" s="6"/>
      <c r="B107" s="5"/>
      <c r="C107" s="8"/>
      <c r="D107" s="1"/>
      <c r="E107" s="1"/>
      <c r="F107" s="1"/>
      <c r="G107" s="1"/>
      <c r="H107" s="1"/>
      <c r="I107" s="1"/>
      <c r="J107" s="3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2"/>
      <c r="Y107" s="1"/>
      <c r="Z107" s="2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</row>
    <row r="108" spans="1:15826" s="7" customFormat="1">
      <c r="A108" s="6"/>
      <c r="B108" s="5"/>
      <c r="C108" s="8"/>
      <c r="D108" s="1"/>
      <c r="E108" s="1"/>
      <c r="F108" s="1"/>
      <c r="G108" s="1"/>
      <c r="H108" s="1"/>
      <c r="I108" s="1"/>
      <c r="J108" s="3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2"/>
      <c r="Y108" s="1"/>
      <c r="Z108" s="2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</row>
    <row r="109" spans="1:15826" s="7" customFormat="1">
      <c r="A109" s="6"/>
      <c r="B109" s="5"/>
      <c r="C109" s="8"/>
      <c r="D109" s="1"/>
      <c r="E109" s="1"/>
      <c r="F109" s="1"/>
      <c r="G109" s="1"/>
      <c r="H109" s="1"/>
      <c r="I109" s="1"/>
      <c r="J109" s="3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2"/>
      <c r="Y109" s="1"/>
      <c r="Z109" s="2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</row>
    <row r="110" spans="1:15826" s="7" customFormat="1">
      <c r="A110" s="6"/>
      <c r="B110" s="5"/>
      <c r="C110" s="8"/>
      <c r="D110" s="1"/>
      <c r="E110" s="1"/>
      <c r="F110" s="1"/>
      <c r="G110" s="1"/>
      <c r="H110" s="1"/>
      <c r="I110" s="1"/>
      <c r="J110" s="3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2"/>
      <c r="Y110" s="1"/>
      <c r="Z110" s="2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</row>
    <row r="111" spans="1:15826" s="7" customFormat="1">
      <c r="A111" s="6"/>
      <c r="B111" s="5"/>
      <c r="C111" s="8"/>
      <c r="D111" s="1"/>
      <c r="E111" s="1"/>
      <c r="F111" s="1"/>
      <c r="G111" s="1"/>
      <c r="H111" s="1"/>
      <c r="I111" s="1"/>
      <c r="J111" s="3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2"/>
      <c r="Y111" s="1"/>
      <c r="Z111" s="2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</row>
  </sheetData>
  <autoFilter ref="A1:A112">
    <filterColumn colId="0"/>
  </autoFilter>
  <pageMargins left="0.19685039370078741" right="0.19685039370078741" top="0" bottom="0" header="0" footer="0"/>
  <pageSetup paperSize="8" scale="50" orientation="landscape" cellComments="asDisplayed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3</vt:i4>
      </vt:variant>
    </vt:vector>
  </HeadingPairs>
  <TitlesOfParts>
    <vt:vector size="4" baseType="lpstr">
      <vt:lpstr>Gestão</vt:lpstr>
      <vt:lpstr>Gestão!Area_de_impressao</vt:lpstr>
      <vt:lpstr>GES</vt:lpstr>
      <vt:lpstr>Gestão!Titulos_de_impressao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Sptrans</dc:creator>
  <cp:lastModifiedBy>Sptrans</cp:lastModifiedBy>
  <dcterms:created xsi:type="dcterms:W3CDTF">2015-02-04T19:58:55Z</dcterms:created>
  <dcterms:modified xsi:type="dcterms:W3CDTF">2015-02-04T19:59:57Z</dcterms:modified>
</cp:coreProperties>
</file>