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9" yWindow="149" windowWidth="19481" windowHeight="8572"/>
  </bookViews>
  <sheets>
    <sheet name="Sistema" sheetId="1" r:id="rId1"/>
  </sheets>
  <externalReferences>
    <externalReference r:id="rId2"/>
    <externalReference r:id="rId3"/>
  </externalReferences>
  <definedNames>
    <definedName name="_xlnm._FilterDatabase" localSheetId="0" hidden="1">Sistema!$A$1:$A$121</definedName>
    <definedName name="acusis" localSheetId="0">Sistema!#REF!</definedName>
    <definedName name="acusis">#REF!</definedName>
    <definedName name="_xlnm.Print_Area" localSheetId="0">Sistema!$D$1:$AA$85</definedName>
    <definedName name="DDDDDDDDDD">#REF!</definedName>
    <definedName name="GES">[2]Gestão!$Y$1:$Y$75</definedName>
    <definedName name="impgesset">#REF!</definedName>
    <definedName name="impsisset">#REF!</definedName>
    <definedName name="SIS">Sistema!#REF!</definedName>
    <definedName name="SSSSSSSSSS">#REF!</definedName>
    <definedName name="SSSSSSSSSSSSSSSS">#REF!</definedName>
    <definedName name="subges">#REF!</definedName>
    <definedName name="subsis">#REF!</definedName>
    <definedName name="_xlnm.Print_Titles" localSheetId="0">Sistema!$C:$C,Sistema!$1:$3</definedName>
  </definedNames>
  <calcPr calcId="125725"/>
</workbook>
</file>

<file path=xl/calcChain.xml><?xml version="1.0" encoding="utf-8"?>
<calcChain xmlns="http://schemas.openxmlformats.org/spreadsheetml/2006/main">
  <c r="E2" i="1"/>
  <c r="F2"/>
  <c r="G2"/>
  <c r="H2"/>
  <c r="I2"/>
  <c r="J2"/>
  <c r="K2"/>
  <c r="L2"/>
  <c r="M2"/>
  <c r="N2"/>
  <c r="O2"/>
  <c r="P2"/>
  <c r="Q2"/>
  <c r="R2"/>
  <c r="S2"/>
  <c r="T2"/>
  <c r="U2"/>
  <c r="V2"/>
  <c r="W2"/>
  <c r="X2"/>
  <c r="Z2"/>
  <c r="E4"/>
  <c r="AA4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Z8"/>
  <c r="O9"/>
  <c r="W9"/>
  <c r="I10"/>
  <c r="J10"/>
  <c r="K10"/>
  <c r="L10"/>
  <c r="M10"/>
  <c r="N10"/>
  <c r="O10"/>
  <c r="P10"/>
  <c r="Q10"/>
  <c r="R10"/>
  <c r="S10"/>
  <c r="T10"/>
  <c r="U10"/>
  <c r="V10"/>
  <c r="W10"/>
  <c r="X10"/>
  <c r="Z10"/>
  <c r="O11"/>
  <c r="P12"/>
  <c r="E14"/>
  <c r="F14"/>
  <c r="G14" s="1"/>
  <c r="H14" s="1"/>
  <c r="AA15"/>
  <c r="T16"/>
  <c r="AA16"/>
  <c r="AA17"/>
  <c r="T18"/>
  <c r="AA18"/>
  <c r="D20"/>
  <c r="AA20"/>
  <c r="H22"/>
  <c r="L22"/>
  <c r="P22"/>
  <c r="T22"/>
  <c r="X22"/>
  <c r="E23"/>
  <c r="E22" s="1"/>
  <c r="F23"/>
  <c r="G23"/>
  <c r="G22" s="1"/>
  <c r="H23"/>
  <c r="I23"/>
  <c r="I22" s="1"/>
  <c r="J23"/>
  <c r="K23"/>
  <c r="K22" s="1"/>
  <c r="L23"/>
  <c r="M23"/>
  <c r="M22" s="1"/>
  <c r="N23"/>
  <c r="O23"/>
  <c r="O22" s="1"/>
  <c r="P23"/>
  <c r="Q23"/>
  <c r="Q22" s="1"/>
  <c r="R23"/>
  <c r="S23"/>
  <c r="S22" s="1"/>
  <c r="T23"/>
  <c r="U23"/>
  <c r="U22" s="1"/>
  <c r="V23"/>
  <c r="W23"/>
  <c r="W22" s="1"/>
  <c r="X23"/>
  <c r="Z23"/>
  <c r="Z22" s="1"/>
  <c r="AA24"/>
  <c r="AA25"/>
  <c r="AA26"/>
  <c r="AA27"/>
  <c r="AA28"/>
  <c r="AA29"/>
  <c r="AA30"/>
  <c r="AA31"/>
  <c r="E32"/>
  <c r="F32"/>
  <c r="F22" s="1"/>
  <c r="G32"/>
  <c r="H32"/>
  <c r="I32"/>
  <c r="J32"/>
  <c r="J22" s="1"/>
  <c r="K32"/>
  <c r="L32"/>
  <c r="M32"/>
  <c r="N32"/>
  <c r="N22" s="1"/>
  <c r="O32"/>
  <c r="P32"/>
  <c r="Q32"/>
  <c r="R32"/>
  <c r="R22" s="1"/>
  <c r="S32"/>
  <c r="T32"/>
  <c r="U32"/>
  <c r="V32"/>
  <c r="V22" s="1"/>
  <c r="W32"/>
  <c r="X32"/>
  <c r="Z32"/>
  <c r="AA32"/>
  <c r="AA33"/>
  <c r="AA34"/>
  <c r="AA35"/>
  <c r="AA36"/>
  <c r="U37"/>
  <c r="AA37"/>
  <c r="N38"/>
  <c r="AA38"/>
  <c r="AB38" s="1"/>
  <c r="AA39"/>
  <c r="AA40"/>
  <c r="AA41"/>
  <c r="AB41" s="1"/>
  <c r="AA42"/>
  <c r="AB42" s="1"/>
  <c r="E44"/>
  <c r="F45"/>
  <c r="AA45" s="1"/>
  <c r="AB45" s="1"/>
  <c r="G45"/>
  <c r="I45"/>
  <c r="K45"/>
  <c r="K44" s="1"/>
  <c r="L45"/>
  <c r="M45"/>
  <c r="M44" s="1"/>
  <c r="N45"/>
  <c r="O45"/>
  <c r="P45"/>
  <c r="P44" s="1"/>
  <c r="Q45"/>
  <c r="Q44" s="1"/>
  <c r="R45"/>
  <c r="S45"/>
  <c r="S44" s="1"/>
  <c r="T45"/>
  <c r="T44" s="1"/>
  <c r="U45"/>
  <c r="U44" s="1"/>
  <c r="V45"/>
  <c r="V44" s="1"/>
  <c r="W45"/>
  <c r="W44" s="1"/>
  <c r="X45"/>
  <c r="X44" s="1"/>
  <c r="Z45"/>
  <c r="Z44" s="1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Z46"/>
  <c r="AA46"/>
  <c r="AB46" s="1"/>
  <c r="E47"/>
  <c r="F47"/>
  <c r="F44" s="1"/>
  <c r="G47"/>
  <c r="AA47" s="1"/>
  <c r="H47"/>
  <c r="H44" s="1"/>
  <c r="I47"/>
  <c r="J47"/>
  <c r="J44" s="1"/>
  <c r="L47"/>
  <c r="L44" s="1"/>
  <c r="M47"/>
  <c r="N47"/>
  <c r="N44" s="1"/>
  <c r="O47"/>
  <c r="O44" s="1"/>
  <c r="R47"/>
  <c r="R44" s="1"/>
  <c r="S47"/>
  <c r="U47"/>
  <c r="AB47"/>
  <c r="F48"/>
  <c r="G48"/>
  <c r="AA48" s="1"/>
  <c r="AB48" s="1"/>
  <c r="I48"/>
  <c r="T48"/>
  <c r="F49"/>
  <c r="G49"/>
  <c r="AA49" s="1"/>
  <c r="AB49" s="1"/>
  <c r="I49"/>
  <c r="T49"/>
  <c r="AA50"/>
  <c r="AB50"/>
  <c r="N51"/>
  <c r="AA51" s="1"/>
  <c r="AB51" s="1"/>
  <c r="Z51"/>
  <c r="E52"/>
  <c r="AA52"/>
  <c r="AB52" s="1"/>
  <c r="E53"/>
  <c r="F53"/>
  <c r="G53"/>
  <c r="AA53" s="1"/>
  <c r="AB53" s="1"/>
  <c r="H53"/>
  <c r="I53"/>
  <c r="J53"/>
  <c r="K53"/>
  <c r="K69" s="1"/>
  <c r="L53"/>
  <c r="M53"/>
  <c r="N53"/>
  <c r="O53"/>
  <c r="O69" s="1"/>
  <c r="P53"/>
  <c r="Q53"/>
  <c r="R53"/>
  <c r="S53"/>
  <c r="S69" s="1"/>
  <c r="T53"/>
  <c r="U53"/>
  <c r="V53"/>
  <c r="W53"/>
  <c r="W69" s="1"/>
  <c r="X53"/>
  <c r="Z53"/>
  <c r="Q54"/>
  <c r="AA54"/>
  <c r="AB54" s="1"/>
  <c r="O55"/>
  <c r="AA55" s="1"/>
  <c r="AA56"/>
  <c r="AB56" s="1"/>
  <c r="I57"/>
  <c r="AA57" s="1"/>
  <c r="AB57" s="1"/>
  <c r="J57"/>
  <c r="Q57"/>
  <c r="T57"/>
  <c r="Z57"/>
  <c r="J58"/>
  <c r="AA58" s="1"/>
  <c r="AB58" s="1"/>
  <c r="K58"/>
  <c r="T58"/>
  <c r="U58"/>
  <c r="W58"/>
  <c r="Z58"/>
  <c r="Z74" s="1"/>
  <c r="F59"/>
  <c r="P61"/>
  <c r="Q61"/>
  <c r="R61"/>
  <c r="S61"/>
  <c r="T61"/>
  <c r="E62"/>
  <c r="F62"/>
  <c r="G62"/>
  <c r="H62"/>
  <c r="P62"/>
  <c r="R62"/>
  <c r="S62"/>
  <c r="T62"/>
  <c r="E63"/>
  <c r="F63"/>
  <c r="G63"/>
  <c r="H63"/>
  <c r="P63"/>
  <c r="R63"/>
  <c r="S63"/>
  <c r="T63"/>
  <c r="Q65"/>
  <c r="S65"/>
  <c r="T65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Z68"/>
  <c r="AA68"/>
  <c r="E69"/>
  <c r="F69"/>
  <c r="H69"/>
  <c r="I69"/>
  <c r="J69"/>
  <c r="L69"/>
  <c r="M69"/>
  <c r="N69"/>
  <c r="P69"/>
  <c r="Q69"/>
  <c r="R69"/>
  <c r="T69"/>
  <c r="U69"/>
  <c r="V69"/>
  <c r="X69"/>
  <c r="Z69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Z70"/>
  <c r="AA70"/>
  <c r="E72"/>
  <c r="F72"/>
  <c r="G72"/>
  <c r="AA72" s="1"/>
  <c r="H72"/>
  <c r="I72"/>
  <c r="J72"/>
  <c r="K72"/>
  <c r="L72"/>
  <c r="M72"/>
  <c r="N72"/>
  <c r="O72"/>
  <c r="P72"/>
  <c r="Q72"/>
  <c r="R72"/>
  <c r="S72"/>
  <c r="T72"/>
  <c r="U72"/>
  <c r="V72"/>
  <c r="W72"/>
  <c r="X72"/>
  <c r="Z72"/>
  <c r="E73"/>
  <c r="AA73" s="1"/>
  <c r="F73"/>
  <c r="G73"/>
  <c r="H73"/>
  <c r="I73"/>
  <c r="J73"/>
  <c r="K73"/>
  <c r="L73"/>
  <c r="M73"/>
  <c r="N73"/>
  <c r="O73"/>
  <c r="P73"/>
  <c r="Q73"/>
  <c r="Q60" s="1"/>
  <c r="R73"/>
  <c r="S73"/>
  <c r="T73"/>
  <c r="U73"/>
  <c r="V73"/>
  <c r="W73"/>
  <c r="X73"/>
  <c r="Z73"/>
  <c r="E74"/>
  <c r="F74"/>
  <c r="G74"/>
  <c r="AA74" s="1"/>
  <c r="H74"/>
  <c r="I74"/>
  <c r="J74"/>
  <c r="K74"/>
  <c r="L74"/>
  <c r="M74"/>
  <c r="N74"/>
  <c r="O74"/>
  <c r="P74"/>
  <c r="Q74"/>
  <c r="R74"/>
  <c r="S74"/>
  <c r="T74"/>
  <c r="U74"/>
  <c r="V74"/>
  <c r="W74"/>
  <c r="X74"/>
  <c r="D76"/>
  <c r="D6" s="1"/>
  <c r="E87" s="1"/>
  <c r="E77"/>
  <c r="F77"/>
  <c r="G77" s="1"/>
  <c r="H77" s="1"/>
  <c r="E79"/>
  <c r="F79"/>
  <c r="E80"/>
  <c r="F80"/>
  <c r="G80"/>
  <c r="H80"/>
  <c r="E81"/>
  <c r="F81"/>
  <c r="G81" s="1"/>
  <c r="H81" s="1"/>
  <c r="E84"/>
  <c r="F84"/>
  <c r="G84"/>
  <c r="H84"/>
  <c r="C85"/>
  <c r="AB44" l="1"/>
  <c r="E86"/>
  <c r="E89" s="1"/>
  <c r="AA44"/>
  <c r="I44"/>
  <c r="G79"/>
  <c r="E78"/>
  <c r="F78" s="1"/>
  <c r="G78" s="1"/>
  <c r="H78" s="1"/>
  <c r="AA23"/>
  <c r="G44"/>
  <c r="G69"/>
  <c r="AA69" s="1"/>
  <c r="AA22" l="1"/>
  <c r="AB23"/>
  <c r="AB22" s="1"/>
  <c r="H79"/>
  <c r="E66"/>
  <c r="E67"/>
  <c r="E83" l="1"/>
  <c r="E82"/>
  <c r="E60"/>
  <c r="E5" s="1"/>
  <c r="F4" s="1"/>
  <c r="F86" l="1"/>
  <c r="F89" s="1"/>
  <c r="F66" s="1"/>
  <c r="E76"/>
  <c r="E6" s="1"/>
  <c r="F87" s="1"/>
  <c r="F60" l="1"/>
  <c r="F5" s="1"/>
  <c r="G4" s="1"/>
  <c r="F82"/>
  <c r="F67"/>
  <c r="G86" l="1"/>
  <c r="F76"/>
  <c r="F6" s="1"/>
  <c r="G87" s="1"/>
  <c r="F83"/>
  <c r="G89" l="1"/>
  <c r="G66" s="1"/>
  <c r="G67" l="1"/>
  <c r="G60"/>
  <c r="G5" s="1"/>
  <c r="H4" s="1"/>
  <c r="G82"/>
  <c r="H86" l="1"/>
  <c r="G83"/>
  <c r="G76"/>
  <c r="G6" s="1"/>
  <c r="H87" s="1"/>
  <c r="H89" l="1"/>
  <c r="H66" s="1"/>
  <c r="H67" l="1"/>
  <c r="H82"/>
  <c r="H83" l="1"/>
  <c r="H60"/>
  <c r="H5" s="1"/>
  <c r="I4" s="1"/>
  <c r="I86" l="1"/>
  <c r="H76"/>
  <c r="H6" s="1"/>
  <c r="I87" s="1"/>
  <c r="I89" l="1"/>
  <c r="I64" l="1"/>
  <c r="I61"/>
  <c r="I71"/>
  <c r="I65"/>
  <c r="I62"/>
  <c r="I63"/>
  <c r="I66"/>
  <c r="I67"/>
  <c r="I78" l="1"/>
  <c r="I60"/>
  <c r="I5" s="1"/>
  <c r="J4" s="1"/>
  <c r="I79"/>
  <c r="I77"/>
  <c r="I84"/>
  <c r="I80"/>
  <c r="I82"/>
  <c r="I83"/>
  <c r="I14"/>
  <c r="I81"/>
  <c r="J86" l="1"/>
  <c r="I76"/>
  <c r="I6" s="1"/>
  <c r="J87" s="1"/>
  <c r="J89" l="1"/>
  <c r="J62" l="1"/>
  <c r="J65"/>
  <c r="J64"/>
  <c r="J66"/>
  <c r="J82" s="1"/>
  <c r="J67"/>
  <c r="J83" s="1"/>
  <c r="J63"/>
  <c r="J71"/>
  <c r="J61"/>
  <c r="J60" l="1"/>
  <c r="J5" s="1"/>
  <c r="K4" s="1"/>
  <c r="J79"/>
  <c r="J81"/>
  <c r="J14"/>
  <c r="J78"/>
  <c r="J84"/>
  <c r="J80"/>
  <c r="J77"/>
  <c r="J76" l="1"/>
  <c r="J6" s="1"/>
  <c r="K87" s="1"/>
  <c r="K64"/>
  <c r="K86"/>
  <c r="K89" s="1"/>
  <c r="K67" l="1"/>
  <c r="K83" s="1"/>
  <c r="K66"/>
  <c r="K82" s="1"/>
  <c r="K63"/>
  <c r="K71"/>
  <c r="K62"/>
  <c r="K61"/>
  <c r="K65"/>
  <c r="K80"/>
  <c r="K84" l="1"/>
  <c r="K78"/>
  <c r="K77"/>
  <c r="K14"/>
  <c r="K81"/>
  <c r="K60"/>
  <c r="K5" s="1"/>
  <c r="L4" s="1"/>
  <c r="K79"/>
  <c r="K76" l="1"/>
  <c r="K6" s="1"/>
  <c r="L87" s="1"/>
  <c r="L86"/>
  <c r="L89" s="1"/>
  <c r="L65" s="1"/>
  <c r="L81" l="1"/>
  <c r="L14"/>
  <c r="L71"/>
  <c r="L63"/>
  <c r="L64"/>
  <c r="L66"/>
  <c r="L82" s="1"/>
  <c r="L67"/>
  <c r="L83" s="1"/>
  <c r="L62"/>
  <c r="L61"/>
  <c r="L78" l="1"/>
  <c r="L60"/>
  <c r="L5" s="1"/>
  <c r="M4" s="1"/>
  <c r="L79"/>
  <c r="L77"/>
  <c r="L80"/>
  <c r="L84"/>
  <c r="M86" l="1"/>
  <c r="L76"/>
  <c r="L6" s="1"/>
  <c r="M87" s="1"/>
  <c r="M89" l="1"/>
  <c r="M65" l="1"/>
  <c r="M66"/>
  <c r="M82" s="1"/>
  <c r="M67"/>
  <c r="M83" s="1"/>
  <c r="M61"/>
  <c r="M63"/>
  <c r="M64"/>
  <c r="M80" s="1"/>
  <c r="M62"/>
  <c r="M71"/>
  <c r="M14" l="1"/>
  <c r="M81"/>
  <c r="M60"/>
  <c r="M5" s="1"/>
  <c r="N4" s="1"/>
  <c r="M79"/>
  <c r="M78"/>
  <c r="M84"/>
  <c r="M77"/>
  <c r="M76" l="1"/>
  <c r="M6" s="1"/>
  <c r="N87" s="1"/>
  <c r="N86"/>
  <c r="N89" s="1"/>
  <c r="N61" s="1"/>
  <c r="N77" s="1"/>
  <c r="N63" l="1"/>
  <c r="N65"/>
  <c r="N64"/>
  <c r="N80" s="1"/>
  <c r="N67"/>
  <c r="N83" s="1"/>
  <c r="N66"/>
  <c r="N82" s="1"/>
  <c r="N62"/>
  <c r="N78" s="1"/>
  <c r="N71"/>
  <c r="N84" s="1"/>
  <c r="N60" l="1"/>
  <c r="N5" s="1"/>
  <c r="O4" s="1"/>
  <c r="N79"/>
  <c r="N81"/>
  <c r="N14"/>
  <c r="O86" l="1"/>
  <c r="N76"/>
  <c r="N6" s="1"/>
  <c r="O87" s="1"/>
  <c r="O89" l="1"/>
  <c r="O61" l="1"/>
  <c r="O77" s="1"/>
  <c r="P77" s="1"/>
  <c r="Q77" s="1"/>
  <c r="R77" s="1"/>
  <c r="S77" s="1"/>
  <c r="T77" s="1"/>
  <c r="O66"/>
  <c r="O82" s="1"/>
  <c r="O62"/>
  <c r="O78" s="1"/>
  <c r="P78" s="1"/>
  <c r="Q78" s="1"/>
  <c r="R78" s="1"/>
  <c r="S78" s="1"/>
  <c r="T78" s="1"/>
  <c r="O71"/>
  <c r="O84" s="1"/>
  <c r="P84" s="1"/>
  <c r="Q84" s="1"/>
  <c r="R84" s="1"/>
  <c r="S84" s="1"/>
  <c r="T84" s="1"/>
  <c r="O67"/>
  <c r="O83" s="1"/>
  <c r="P83" s="1"/>
  <c r="Q83" s="1"/>
  <c r="R83" s="1"/>
  <c r="O64"/>
  <c r="O80" s="1"/>
  <c r="P80" s="1"/>
  <c r="Q80" s="1"/>
  <c r="R80" s="1"/>
  <c r="S80" s="1"/>
  <c r="T80" s="1"/>
  <c r="O63"/>
  <c r="O65"/>
  <c r="O60" l="1"/>
  <c r="O5" s="1"/>
  <c r="P4" s="1"/>
  <c r="O79"/>
  <c r="O14"/>
  <c r="P14" s="1"/>
  <c r="Q14" s="1"/>
  <c r="R14" s="1"/>
  <c r="S14" s="1"/>
  <c r="T14" s="1"/>
  <c r="O81"/>
  <c r="P81" s="1"/>
  <c r="Q81" s="1"/>
  <c r="R81" s="1"/>
  <c r="S81" s="1"/>
  <c r="T81" s="1"/>
  <c r="P86" l="1"/>
  <c r="O76"/>
  <c r="O6" s="1"/>
  <c r="P87" s="1"/>
  <c r="P79"/>
  <c r="Q79" l="1"/>
  <c r="P89"/>
  <c r="P66" s="1"/>
  <c r="R79" l="1"/>
  <c r="P60"/>
  <c r="P5" s="1"/>
  <c r="Q4" s="1"/>
  <c r="P82"/>
  <c r="Q5" l="1"/>
  <c r="R4" s="1"/>
  <c r="Q86"/>
  <c r="S79"/>
  <c r="Q82"/>
  <c r="P76"/>
  <c r="P6" s="1"/>
  <c r="Q87" s="1"/>
  <c r="Q89" l="1"/>
  <c r="Q76"/>
  <c r="Q6" s="1"/>
  <c r="R87" s="1"/>
  <c r="R86"/>
  <c r="R89" s="1"/>
  <c r="R66" s="1"/>
  <c r="T79"/>
  <c r="R60" l="1"/>
  <c r="R5" s="1"/>
  <c r="S4" s="1"/>
  <c r="R82"/>
  <c r="S86" l="1"/>
  <c r="R76"/>
  <c r="R6" s="1"/>
  <c r="S87" s="1"/>
  <c r="S89" l="1"/>
  <c r="S67" l="1"/>
  <c r="S83" s="1"/>
  <c r="S66"/>
  <c r="S60" l="1"/>
  <c r="S5" s="1"/>
  <c r="T4" s="1"/>
  <c r="S82"/>
  <c r="T86" l="1"/>
  <c r="S76"/>
  <c r="S6" s="1"/>
  <c r="T87" s="1"/>
  <c r="T89" l="1"/>
  <c r="T67" l="1"/>
  <c r="T83" s="1"/>
  <c r="T66"/>
  <c r="T60" l="1"/>
  <c r="T5" s="1"/>
  <c r="U4" s="1"/>
  <c r="T82"/>
  <c r="U86" l="1"/>
  <c r="T76"/>
  <c r="T6" s="1"/>
  <c r="U87" s="1"/>
  <c r="U89" l="1"/>
  <c r="U61" l="1"/>
  <c r="U77" s="1"/>
  <c r="U71"/>
  <c r="U84" s="1"/>
  <c r="U62"/>
  <c r="U78" s="1"/>
  <c r="U64"/>
  <c r="U80" s="1"/>
  <c r="U65"/>
  <c r="U63"/>
  <c r="U67"/>
  <c r="U83" s="1"/>
  <c r="U66"/>
  <c r="U82" s="1"/>
  <c r="U81" l="1"/>
  <c r="U14"/>
  <c r="U60"/>
  <c r="U5" s="1"/>
  <c r="V4" s="1"/>
  <c r="U79"/>
  <c r="V86" l="1"/>
  <c r="V89" s="1"/>
  <c r="U76"/>
  <c r="U6" s="1"/>
  <c r="V87" s="1"/>
  <c r="V65"/>
  <c r="V81" s="1"/>
  <c r="V71" l="1"/>
  <c r="V84" s="1"/>
  <c r="V64"/>
  <c r="V80" s="1"/>
  <c r="V61"/>
  <c r="V77" s="1"/>
  <c r="V62"/>
  <c r="V78" s="1"/>
  <c r="V67"/>
  <c r="V83" s="1"/>
  <c r="V66"/>
  <c r="V82" s="1"/>
  <c r="V14"/>
  <c r="V63"/>
  <c r="V60" l="1"/>
  <c r="V5" s="1"/>
  <c r="W4" s="1"/>
  <c r="V79"/>
  <c r="W86" l="1"/>
  <c r="V76"/>
  <c r="V6" s="1"/>
  <c r="W87" s="1"/>
  <c r="W89" l="1"/>
  <c r="W65" l="1"/>
  <c r="W62"/>
  <c r="W78" s="1"/>
  <c r="W71"/>
  <c r="W84" s="1"/>
  <c r="W64"/>
  <c r="W80" s="1"/>
  <c r="W61"/>
  <c r="W77" s="1"/>
  <c r="W67"/>
  <c r="W83" s="1"/>
  <c r="W66"/>
  <c r="W82" s="1"/>
  <c r="W63"/>
  <c r="W81" l="1"/>
  <c r="W14"/>
  <c r="W60"/>
  <c r="W5" s="1"/>
  <c r="X4" s="1"/>
  <c r="W79"/>
  <c r="X86" l="1"/>
  <c r="W76"/>
  <c r="W6" s="1"/>
  <c r="X87" s="1"/>
  <c r="X89" l="1"/>
  <c r="X66" l="1"/>
  <c r="X82" s="1"/>
  <c r="X67"/>
  <c r="X83" s="1"/>
  <c r="X64"/>
  <c r="X80" s="1"/>
  <c r="X62"/>
  <c r="X78" s="1"/>
  <c r="X71"/>
  <c r="X84" s="1"/>
  <c r="X61"/>
  <c r="X77" s="1"/>
  <c r="X63"/>
  <c r="X65"/>
  <c r="X60" l="1"/>
  <c r="X5" s="1"/>
  <c r="Z4" s="1"/>
  <c r="X79"/>
  <c r="X14"/>
  <c r="X81"/>
  <c r="Z86" l="1"/>
  <c r="Z89" s="1"/>
  <c r="X76"/>
  <c r="X6" s="1"/>
  <c r="Z87" s="1"/>
  <c r="Z61" l="1"/>
  <c r="Z62"/>
  <c r="Z66"/>
  <c r="Z64"/>
  <c r="Z67"/>
  <c r="Z71"/>
  <c r="Z65"/>
  <c r="Z63"/>
  <c r="AA67" l="1"/>
  <c r="Z83"/>
  <c r="AA83" s="1"/>
  <c r="AA71"/>
  <c r="Z84"/>
  <c r="AA84" s="1"/>
  <c r="AA62"/>
  <c r="Z78"/>
  <c r="AA78" s="1"/>
  <c r="AA65"/>
  <c r="AA14" s="1"/>
  <c r="Z14"/>
  <c r="Z81"/>
  <c r="AA81" s="1"/>
  <c r="AA61"/>
  <c r="Z77"/>
  <c r="AA77" s="1"/>
  <c r="AA66"/>
  <c r="Z82"/>
  <c r="AA82" s="1"/>
  <c r="Z60"/>
  <c r="Z5" s="1"/>
  <c r="AA63"/>
  <c r="Z79"/>
  <c r="AA64"/>
  <c r="Z80"/>
  <c r="AA80" s="1"/>
  <c r="AA60" l="1"/>
  <c r="AA5" s="1"/>
  <c r="AA79"/>
  <c r="AA76" s="1"/>
  <c r="Z76"/>
  <c r="Z6" s="1"/>
  <c r="AA6" s="1"/>
</calcChain>
</file>

<file path=xl/comments1.xml><?xml version="1.0" encoding="utf-8"?>
<comments xmlns="http://schemas.openxmlformats.org/spreadsheetml/2006/main">
  <authors>
    <author>Sptrans</author>
  </authors>
  <commentList>
    <comment ref="E58" authorId="0">
      <text>
        <r>
          <rPr>
            <sz val="9"/>
            <color indexed="81"/>
            <rFont val="Tahoma"/>
            <family val="2"/>
          </rPr>
          <t xml:space="preserve">debito indevido c/c 
1.6
</t>
        </r>
      </text>
    </comment>
    <comment ref="F58" authorId="0">
      <text>
        <r>
          <rPr>
            <sz val="9"/>
            <color indexed="81"/>
            <rFont val="Tahoma"/>
            <family val="2"/>
          </rPr>
          <t xml:space="preserve">debito indevido c/c 
1.6
</t>
        </r>
      </text>
    </comment>
  </commentList>
</comments>
</file>

<file path=xl/sharedStrings.xml><?xml version="1.0" encoding="utf-8"?>
<sst xmlns="http://schemas.openxmlformats.org/spreadsheetml/2006/main" count="121" uniqueCount="65">
  <si>
    <t>Bilhete Único sem Cadastro</t>
  </si>
  <si>
    <t>Comercialização Rede Complementar</t>
  </si>
  <si>
    <t xml:space="preserve">Spurbanos </t>
  </si>
  <si>
    <t xml:space="preserve">Transferência Resam </t>
  </si>
  <si>
    <t>Frota Pública</t>
  </si>
  <si>
    <t xml:space="preserve">Repasse Cooperados </t>
  </si>
  <si>
    <t>A</t>
  </si>
  <si>
    <t xml:space="preserve">Remuneração Subsistema Local </t>
  </si>
  <si>
    <t xml:space="preserve">Remuneração Subsistema Estrutural </t>
  </si>
  <si>
    <t>DÍVIDA ACUMULADA</t>
  </si>
  <si>
    <t xml:space="preserve">Despesas Gerais - Penhora / Bloqueio Judicial </t>
  </si>
  <si>
    <t>Despesas Gerais - Diversas</t>
  </si>
  <si>
    <t xml:space="preserve">Energia de Tração   </t>
  </si>
  <si>
    <t xml:space="preserve">Gerenc.Crédito Eletrônico Paese </t>
  </si>
  <si>
    <t>Comercialização - CEF</t>
  </si>
  <si>
    <t>Remuneração Subsistema Estrutural  Paese</t>
  </si>
  <si>
    <t xml:space="preserve">Frota Pública </t>
  </si>
  <si>
    <t>Repasse Cooperados</t>
  </si>
  <si>
    <t>TOTAL PAGAMENTO REALIZADO</t>
  </si>
  <si>
    <t>730/713/716/718/738</t>
  </si>
  <si>
    <t>Gerenc.Créd.Eletr.(TX. Ger. Paese)</t>
  </si>
  <si>
    <t>728/739</t>
  </si>
  <si>
    <t>X</t>
  </si>
  <si>
    <t>731/733</t>
  </si>
  <si>
    <t>TOTAL VENCIMENTO DO DIA</t>
  </si>
  <si>
    <t>Recurso PMSP - Compensações Tarifarias Sistema Onibus</t>
  </si>
  <si>
    <t>Recurso PMSP - Transp.Pess.Deficiencia Mobil. Reduzida</t>
  </si>
  <si>
    <t xml:space="preserve">Serviços Especiais -  U S P </t>
  </si>
  <si>
    <t>Reembolso Paese</t>
  </si>
  <si>
    <t>Gerenc. e Operação Bilhet. Eletrôn. (SBE)</t>
  </si>
  <si>
    <t>Alugueis Diversos - Exploração Terminais</t>
  </si>
  <si>
    <t>Outras</t>
  </si>
  <si>
    <t>Zona Azul</t>
  </si>
  <si>
    <t>Royal Bus (Viação Jundiaiense)</t>
  </si>
  <si>
    <t>Receitas Financeiras</t>
  </si>
  <si>
    <t>Receita -  Diversas e Financeiras</t>
  </si>
  <si>
    <t>Créditos WEB (c/c 81-4 Ted Dia Seguinte)</t>
  </si>
  <si>
    <t>Créditos Loja Virtual (c/c 2-4 Ted Dia Seguinte)</t>
  </si>
  <si>
    <t>Créditos Multiconta (c/c 1-6 Ted Dia Seguinte)</t>
  </si>
  <si>
    <t>Créditos Multiconta (c/c 1-6 Dinheiro Dia)</t>
  </si>
  <si>
    <t>Créditos Lotericas (c/c 1-6 Dinheiro Dia)</t>
  </si>
  <si>
    <t>Créditos Lojas (c/c 1-6 Dinheiro Dia)</t>
  </si>
  <si>
    <t>Outros-XVN/Funap/EMTU (c/c 5020-2)</t>
  </si>
  <si>
    <t>Crédito Postos (c/c 5019-9)</t>
  </si>
  <si>
    <t>Receita - Venda de Crédito Eletrônico</t>
  </si>
  <si>
    <t xml:space="preserve">TOTAL RECEITA </t>
  </si>
  <si>
    <t xml:space="preserve">GESTÃO ACUMULADO - EMPRÉSTIMO/DEVOLUÇÃO </t>
  </si>
  <si>
    <t>MULTAS - Saídas (Penhora/Bloqueio Judicial)</t>
  </si>
  <si>
    <t>MULTAS - Saídas (Transcooper)</t>
  </si>
  <si>
    <t>MULTAS - Receita -  Diversas e Financeiras</t>
  </si>
  <si>
    <t xml:space="preserve">MULTAS - GESTÃO FINANCEIRA </t>
  </si>
  <si>
    <t xml:space="preserve">MULTAS - SALDO FINAL     </t>
  </si>
  <si>
    <t xml:space="preserve">81-4 - (Caixa Econômica)  </t>
  </si>
  <si>
    <t xml:space="preserve">2-4 - (Caixa Econômica)  </t>
  </si>
  <si>
    <t xml:space="preserve">1-6 - (Caixa Econômica)  </t>
  </si>
  <si>
    <t xml:space="preserve">5019-9 - (Banco Brasil)  </t>
  </si>
  <si>
    <t xml:space="preserve">5020-2 - (Banco Brasil)  </t>
  </si>
  <si>
    <t>SISTEMA - SALDO À PAGAR</t>
  </si>
  <si>
    <t>SISTEMA - SALDO FINAL</t>
  </si>
  <si>
    <t>SISTEMA -  SALDO INICIAL</t>
  </si>
  <si>
    <t>REAL</t>
  </si>
  <si>
    <t>Orçado</t>
  </si>
  <si>
    <t>Final</t>
  </si>
  <si>
    <t>Total</t>
  </si>
  <si>
    <t>SISTEMA TRANSPORTE COLETIVO URBANO</t>
  </si>
</sst>
</file>

<file path=xl/styles.xml><?xml version="1.0" encoding="utf-8"?>
<styleSheet xmlns="http://schemas.openxmlformats.org/spreadsheetml/2006/main">
  <numFmts count="8">
    <numFmt numFmtId="43" formatCode="_-* #,##0.00_-;\-* #,##0.00_-;_-* &quot;-&quot;??_-;_-@_-"/>
    <numFmt numFmtId="164" formatCode="_(* #.0\,##0_);_(* \(#.0\,##0\);_(* &quot;-&quot;??_);_(@_)"/>
    <numFmt numFmtId="165" formatCode="_(* #,##0_);[Red]_(* \(#,##0\);_(* &quot;-&quot;??_);_(@_)"/>
    <numFmt numFmtId="166" formatCode="#,##0.00_ ;[Red]\-#,##0.00\ "/>
    <numFmt numFmtId="167" formatCode="#,##0;[Red]#,##0"/>
    <numFmt numFmtId="168" formatCode="[$-416]mmmm\-yyyy;@"/>
    <numFmt numFmtId="169" formatCode="[$-416]mmmm\-yy;@"/>
    <numFmt numFmtId="170" formatCode="dd/mm;@"/>
  </numFmts>
  <fonts count="1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2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bgColor theme="6" tint="0.5999938962981048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2" applyFont="1" applyProtection="1"/>
    <xf numFmtId="0" fontId="2" fillId="0" borderId="0" xfId="2" applyFont="1" applyAlignment="1" applyProtection="1">
      <alignment horizontal="right"/>
    </xf>
    <xf numFmtId="0" fontId="2" fillId="2" borderId="0" xfId="2" applyFont="1" applyFill="1" applyAlignment="1" applyProtection="1">
      <alignment horizontal="right"/>
    </xf>
    <xf numFmtId="0" fontId="2" fillId="2" borderId="0" xfId="2" applyFont="1" applyFill="1" applyProtection="1"/>
    <xf numFmtId="164" fontId="2" fillId="0" borderId="0" xfId="2" applyNumberFormat="1" applyFont="1" applyProtection="1"/>
    <xf numFmtId="0" fontId="3" fillId="0" borderId="0" xfId="0" applyFont="1" applyAlignment="1">
      <alignment horizontal="right"/>
    </xf>
    <xf numFmtId="0" fontId="4" fillId="0" borderId="0" xfId="2" applyFont="1" applyProtection="1"/>
    <xf numFmtId="0" fontId="3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5" fontId="2" fillId="0" borderId="0" xfId="2" applyNumberFormat="1" applyFont="1" applyProtection="1"/>
    <xf numFmtId="43" fontId="2" fillId="0" borderId="0" xfId="2" applyNumberFormat="1" applyFont="1" applyProtection="1"/>
    <xf numFmtId="43" fontId="2" fillId="0" borderId="0" xfId="1" applyFont="1" applyProtection="1"/>
    <xf numFmtId="0" fontId="5" fillId="2" borderId="0" xfId="2" applyFont="1" applyFill="1" applyProtection="1"/>
    <xf numFmtId="166" fontId="5" fillId="2" borderId="0" xfId="2" applyNumberFormat="1" applyFont="1" applyFill="1" applyBorder="1" applyProtection="1"/>
    <xf numFmtId="166" fontId="5" fillId="2" borderId="0" xfId="2" applyNumberFormat="1" applyFont="1" applyFill="1" applyProtection="1"/>
    <xf numFmtId="0" fontId="3" fillId="2" borderId="0" xfId="2" applyFont="1" applyFill="1" applyProtection="1"/>
    <xf numFmtId="0" fontId="6" fillId="2" borderId="0" xfId="2" applyFont="1" applyFill="1" applyProtection="1"/>
    <xf numFmtId="9" fontId="7" fillId="2" borderId="0" xfId="2" applyNumberFormat="1" applyFont="1" applyFill="1" applyBorder="1" applyProtection="1"/>
    <xf numFmtId="9" fontId="7" fillId="2" borderId="0" xfId="2" applyNumberFormat="1" applyFont="1" applyFill="1" applyProtection="1"/>
    <xf numFmtId="0" fontId="3" fillId="0" borderId="0" xfId="0" applyFont="1"/>
    <xf numFmtId="0" fontId="6" fillId="2" borderId="0" xfId="2" applyFont="1" applyFill="1" applyAlignment="1" applyProtection="1">
      <alignment horizontal="right"/>
    </xf>
    <xf numFmtId="38" fontId="5" fillId="2" borderId="0" xfId="2" applyNumberFormat="1" applyFont="1" applyFill="1" applyBorder="1" applyProtection="1"/>
    <xf numFmtId="38" fontId="5" fillId="2" borderId="0" xfId="2" applyNumberFormat="1" applyFont="1" applyFill="1" applyProtection="1"/>
    <xf numFmtId="164" fontId="2" fillId="2" borderId="0" xfId="2" applyNumberFormat="1" applyFont="1" applyFill="1" applyProtection="1"/>
    <xf numFmtId="165" fontId="6" fillId="2" borderId="0" xfId="2" applyNumberFormat="1" applyFont="1" applyFill="1" applyAlignment="1" applyProtection="1">
      <alignment horizontal="right"/>
    </xf>
    <xf numFmtId="165" fontId="8" fillId="2" borderId="0" xfId="3" applyNumberFormat="1" applyFont="1" applyFill="1" applyProtection="1"/>
    <xf numFmtId="0" fontId="3" fillId="2" borderId="0" xfId="2" applyFont="1" applyFill="1" applyAlignment="1" applyProtection="1">
      <alignment horizontal="right"/>
    </xf>
    <xf numFmtId="165" fontId="6" fillId="2" borderId="0" xfId="2" applyNumberFormat="1" applyFont="1" applyFill="1" applyBorder="1" applyProtection="1"/>
    <xf numFmtId="165" fontId="6" fillId="2" borderId="0" xfId="2" applyNumberFormat="1" applyFont="1" applyFill="1" applyProtection="1"/>
    <xf numFmtId="165" fontId="5" fillId="0" borderId="0" xfId="2" applyNumberFormat="1" applyFont="1" applyProtection="1"/>
    <xf numFmtId="22" fontId="9" fillId="2" borderId="0" xfId="2" applyNumberFormat="1" applyFont="1" applyFill="1" applyAlignment="1" applyProtection="1">
      <alignment horizontal="left"/>
    </xf>
    <xf numFmtId="165" fontId="7" fillId="3" borderId="1" xfId="2" applyNumberFormat="1" applyFont="1" applyFill="1" applyBorder="1" applyAlignment="1" applyProtection="1">
      <alignment horizontal="right"/>
    </xf>
    <xf numFmtId="165" fontId="7" fillId="2" borderId="1" xfId="2" applyNumberFormat="1" applyFont="1" applyFill="1" applyBorder="1" applyAlignment="1" applyProtection="1">
      <alignment horizontal="right"/>
    </xf>
    <xf numFmtId="165" fontId="5" fillId="2" borderId="2" xfId="2" applyNumberFormat="1" applyFont="1" applyFill="1" applyBorder="1" applyProtection="1"/>
    <xf numFmtId="165" fontId="5" fillId="2" borderId="3" xfId="2" applyNumberFormat="1" applyFont="1" applyFill="1" applyBorder="1" applyProtection="1"/>
    <xf numFmtId="165" fontId="7" fillId="2" borderId="3" xfId="2" applyNumberFormat="1" applyFont="1" applyFill="1" applyBorder="1" applyProtection="1"/>
    <xf numFmtId="0" fontId="3" fillId="2" borderId="4" xfId="2" applyFont="1" applyFill="1" applyBorder="1" applyAlignment="1" applyProtection="1">
      <alignment horizontal="left"/>
    </xf>
    <xf numFmtId="165" fontId="7" fillId="3" borderId="5" xfId="2" applyNumberFormat="1" applyFont="1" applyFill="1" applyBorder="1" applyAlignment="1" applyProtection="1">
      <alignment horizontal="right"/>
    </xf>
    <xf numFmtId="165" fontId="7" fillId="2" borderId="5" xfId="2" applyNumberFormat="1" applyFont="1" applyFill="1" applyBorder="1" applyAlignment="1" applyProtection="1">
      <alignment horizontal="right"/>
    </xf>
    <xf numFmtId="165" fontId="5" fillId="2" borderId="6" xfId="2" applyNumberFormat="1" applyFont="1" applyFill="1" applyBorder="1" applyProtection="1"/>
    <xf numFmtId="165" fontId="5" fillId="2" borderId="0" xfId="2" applyNumberFormat="1" applyFont="1" applyFill="1" applyBorder="1" applyProtection="1"/>
    <xf numFmtId="165" fontId="7" fillId="2" borderId="0" xfId="2" applyNumberFormat="1" applyFont="1" applyFill="1" applyBorder="1" applyProtection="1"/>
    <xf numFmtId="0" fontId="3" fillId="2" borderId="7" xfId="2" applyFont="1" applyFill="1" applyBorder="1" applyAlignment="1" applyProtection="1">
      <alignment horizontal="left"/>
    </xf>
    <xf numFmtId="165" fontId="10" fillId="3" borderId="5" xfId="2" applyNumberFormat="1" applyFont="1" applyFill="1" applyBorder="1" applyAlignment="1" applyProtection="1">
      <alignment horizontal="right"/>
    </xf>
    <xf numFmtId="165" fontId="10" fillId="2" borderId="5" xfId="2" applyNumberFormat="1" applyFont="1" applyFill="1" applyBorder="1" applyAlignment="1" applyProtection="1">
      <alignment horizontal="right"/>
    </xf>
    <xf numFmtId="165" fontId="11" fillId="2" borderId="6" xfId="2" applyNumberFormat="1" applyFont="1" applyFill="1" applyBorder="1" applyProtection="1"/>
    <xf numFmtId="165" fontId="11" fillId="2" borderId="0" xfId="2" applyNumberFormat="1" applyFont="1" applyFill="1" applyBorder="1" applyProtection="1"/>
    <xf numFmtId="0" fontId="12" fillId="2" borderId="7" xfId="2" applyFont="1" applyFill="1" applyBorder="1" applyAlignment="1" applyProtection="1">
      <alignment horizontal="left"/>
    </xf>
    <xf numFmtId="165" fontId="10" fillId="4" borderId="5" xfId="2" applyNumberFormat="1" applyFont="1" applyFill="1" applyBorder="1" applyAlignment="1" applyProtection="1">
      <alignment horizontal="right"/>
    </xf>
    <xf numFmtId="165" fontId="11" fillId="4" borderId="6" xfId="2" applyNumberFormat="1" applyFont="1" applyFill="1" applyBorder="1" applyProtection="1"/>
    <xf numFmtId="165" fontId="11" fillId="4" borderId="0" xfId="2" applyNumberFormat="1" applyFont="1" applyFill="1" applyBorder="1" applyProtection="1"/>
    <xf numFmtId="0" fontId="12" fillId="4" borderId="7" xfId="2" applyFont="1" applyFill="1" applyBorder="1" applyAlignment="1" applyProtection="1">
      <alignment horizontal="left"/>
    </xf>
    <xf numFmtId="0" fontId="3" fillId="2" borderId="6" xfId="0" applyFont="1" applyFill="1" applyBorder="1" applyAlignment="1">
      <alignment horizontal="right"/>
    </xf>
    <xf numFmtId="0" fontId="3" fillId="4" borderId="0" xfId="0" applyFont="1" applyFill="1"/>
    <xf numFmtId="165" fontId="7" fillId="3" borderId="5" xfId="3" applyNumberFormat="1" applyFont="1" applyFill="1" applyBorder="1" applyAlignment="1" applyProtection="1">
      <alignment horizontal="right"/>
    </xf>
    <xf numFmtId="165" fontId="7" fillId="2" borderId="5" xfId="3" applyNumberFormat="1" applyFont="1" applyFill="1" applyBorder="1" applyAlignment="1" applyProtection="1">
      <alignment horizontal="right"/>
    </xf>
    <xf numFmtId="0" fontId="6" fillId="0" borderId="0" xfId="2" applyFont="1" applyBorder="1" applyProtection="1"/>
    <xf numFmtId="165" fontId="7" fillId="3" borderId="8" xfId="3" applyNumberFormat="1" applyFont="1" applyFill="1" applyBorder="1" applyAlignment="1" applyProtection="1">
      <alignment horizontal="right"/>
    </xf>
    <xf numFmtId="165" fontId="7" fillId="5" borderId="8" xfId="3" applyNumberFormat="1" applyFont="1" applyFill="1" applyBorder="1" applyAlignment="1" applyProtection="1">
      <alignment horizontal="right"/>
    </xf>
    <xf numFmtId="165" fontId="7" fillId="5" borderId="9" xfId="3" applyNumberFormat="1" applyFont="1" applyFill="1" applyBorder="1" applyAlignment="1" applyProtection="1">
      <alignment horizontal="right"/>
    </xf>
    <xf numFmtId="165" fontId="7" fillId="5" borderId="10" xfId="3" applyNumberFormat="1" applyFont="1" applyFill="1" applyBorder="1" applyAlignment="1" applyProtection="1">
      <alignment horizontal="right"/>
    </xf>
    <xf numFmtId="164" fontId="3" fillId="5" borderId="11" xfId="3" applyNumberFormat="1" applyFont="1" applyFill="1" applyBorder="1" applyAlignment="1" applyProtection="1">
      <alignment horizontal="center"/>
    </xf>
    <xf numFmtId="0" fontId="5" fillId="0" borderId="0" xfId="0" applyFont="1"/>
    <xf numFmtId="165" fontId="5" fillId="0" borderId="0" xfId="0" applyNumberFormat="1" applyFont="1" applyAlignment="1">
      <alignment horizontal="right"/>
    </xf>
    <xf numFmtId="165" fontId="5" fillId="2" borderId="0" xfId="0" applyNumberFormat="1" applyFont="1" applyFill="1" applyAlignment="1">
      <alignment horizontal="right"/>
    </xf>
    <xf numFmtId="165" fontId="5" fillId="0" borderId="0" xfId="0" applyNumberFormat="1" applyFont="1" applyBorder="1"/>
    <xf numFmtId="165" fontId="5" fillId="0" borderId="0" xfId="0" applyNumberFormat="1" applyFont="1"/>
    <xf numFmtId="0" fontId="1" fillId="0" borderId="0" xfId="0" applyFont="1"/>
    <xf numFmtId="0" fontId="3" fillId="2" borderId="0" xfId="0" applyFont="1" applyFill="1" applyAlignment="1">
      <alignment horizontal="right"/>
    </xf>
    <xf numFmtId="0" fontId="4" fillId="0" borderId="0" xfId="2" applyFont="1" applyBorder="1" applyProtection="1"/>
    <xf numFmtId="0" fontId="6" fillId="0" borderId="0" xfId="2" applyFont="1" applyProtection="1"/>
    <xf numFmtId="165" fontId="6" fillId="0" borderId="0" xfId="2" applyNumberFormat="1" applyFont="1" applyAlignment="1" applyProtection="1">
      <alignment horizontal="right"/>
    </xf>
    <xf numFmtId="165" fontId="6" fillId="0" borderId="0" xfId="2" applyNumberFormat="1" applyFont="1" applyBorder="1" applyProtection="1"/>
    <xf numFmtId="165" fontId="6" fillId="0" borderId="0" xfId="2" applyNumberFormat="1" applyFont="1" applyProtection="1"/>
    <xf numFmtId="165" fontId="7" fillId="6" borderId="1" xfId="2" applyNumberFormat="1" applyFont="1" applyFill="1" applyBorder="1" applyAlignment="1" applyProtection="1">
      <alignment horizontal="right"/>
    </xf>
    <xf numFmtId="0" fontId="3" fillId="7" borderId="0" xfId="0" applyFont="1" applyFill="1" applyBorder="1" applyAlignment="1">
      <alignment horizontal="right"/>
    </xf>
    <xf numFmtId="0" fontId="4" fillId="2" borderId="0" xfId="2" applyFont="1" applyFill="1" applyProtection="1"/>
    <xf numFmtId="165" fontId="10" fillId="6" borderId="5" xfId="2" applyNumberFormat="1" applyFont="1" applyFill="1" applyBorder="1" applyAlignment="1" applyProtection="1">
      <alignment horizontal="right"/>
    </xf>
    <xf numFmtId="0" fontId="3" fillId="7" borderId="0" xfId="0" applyFont="1" applyFill="1" applyBorder="1" applyAlignment="1">
      <alignment horizontal="left"/>
    </xf>
    <xf numFmtId="165" fontId="7" fillId="6" borderId="5" xfId="2" applyNumberFormat="1" applyFont="1" applyFill="1" applyBorder="1" applyAlignment="1" applyProtection="1">
      <alignment horizontal="right"/>
    </xf>
    <xf numFmtId="165" fontId="7" fillId="6" borderId="5" xfId="3" applyNumberFormat="1" applyFont="1" applyFill="1" applyBorder="1" applyAlignment="1" applyProtection="1">
      <alignment horizontal="right"/>
    </xf>
    <xf numFmtId="0" fontId="3" fillId="7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0" fontId="3" fillId="7" borderId="6" xfId="0" applyFont="1" applyFill="1" applyBorder="1" applyAlignment="1">
      <alignment horizontal="right"/>
    </xf>
    <xf numFmtId="165" fontId="7" fillId="6" borderId="8" xfId="3" applyNumberFormat="1" applyFont="1" applyFill="1" applyBorder="1" applyAlignment="1" applyProtection="1">
      <alignment horizontal="right"/>
    </xf>
    <xf numFmtId="0" fontId="6" fillId="2" borderId="0" xfId="2" applyFont="1" applyFill="1" applyAlignment="1" applyProtection="1">
      <alignment horizontal="center"/>
    </xf>
    <xf numFmtId="165" fontId="7" fillId="2" borderId="0" xfId="3" applyNumberFormat="1" applyFont="1" applyFill="1" applyBorder="1" applyAlignment="1" applyProtection="1">
      <alignment horizontal="center"/>
    </xf>
    <xf numFmtId="165" fontId="5" fillId="2" borderId="0" xfId="2" applyNumberFormat="1" applyFont="1" applyFill="1" applyAlignment="1" applyProtection="1">
      <alignment horizontal="center"/>
    </xf>
    <xf numFmtId="0" fontId="1" fillId="2" borderId="0" xfId="2" applyFont="1" applyFill="1" applyAlignment="1" applyProtection="1">
      <alignment horizontal="center"/>
    </xf>
    <xf numFmtId="0" fontId="4" fillId="2" borderId="0" xfId="2" applyFont="1" applyFill="1" applyAlignment="1" applyProtection="1">
      <alignment horizontal="center"/>
    </xf>
    <xf numFmtId="165" fontId="10" fillId="6" borderId="1" xfId="2" applyNumberFormat="1" applyFont="1" applyFill="1" applyBorder="1" applyAlignment="1" applyProtection="1">
      <alignment horizontal="right"/>
    </xf>
    <xf numFmtId="165" fontId="10" fillId="2" borderId="1" xfId="2" applyNumberFormat="1" applyFont="1" applyFill="1" applyBorder="1" applyAlignment="1" applyProtection="1">
      <alignment horizontal="right"/>
    </xf>
    <xf numFmtId="165" fontId="11" fillId="2" borderId="2" xfId="2" applyNumberFormat="1" applyFont="1" applyFill="1" applyBorder="1" applyProtection="1"/>
    <xf numFmtId="165" fontId="11" fillId="2" borderId="3" xfId="2" applyNumberFormat="1" applyFont="1" applyFill="1" applyBorder="1" applyProtection="1"/>
    <xf numFmtId="0" fontId="12" fillId="2" borderId="4" xfId="2" applyFont="1" applyFill="1" applyBorder="1" applyAlignment="1" applyProtection="1">
      <alignment horizontal="left"/>
    </xf>
    <xf numFmtId="0" fontId="12" fillId="4" borderId="7" xfId="2" applyFont="1" applyFill="1" applyBorder="1" applyAlignment="1" applyProtection="1">
      <alignment horizontal="right"/>
    </xf>
    <xf numFmtId="165" fontId="10" fillId="8" borderId="5" xfId="2" applyNumberFormat="1" applyFont="1" applyFill="1" applyBorder="1" applyAlignment="1" applyProtection="1">
      <alignment horizontal="right"/>
    </xf>
    <xf numFmtId="165" fontId="11" fillId="8" borderId="6" xfId="2" applyNumberFormat="1" applyFont="1" applyFill="1" applyBorder="1" applyProtection="1"/>
    <xf numFmtId="165" fontId="11" fillId="8" borderId="0" xfId="2" applyNumberFormat="1" applyFont="1" applyFill="1" applyBorder="1" applyProtection="1"/>
    <xf numFmtId="0" fontId="12" fillId="8" borderId="7" xfId="2" applyFont="1" applyFill="1" applyBorder="1" applyAlignment="1" applyProtection="1">
      <alignment horizontal="right"/>
    </xf>
    <xf numFmtId="165" fontId="7" fillId="2" borderId="0" xfId="2" applyNumberFormat="1" applyFont="1" applyFill="1" applyAlignment="1" applyProtection="1">
      <alignment horizontal="right"/>
    </xf>
    <xf numFmtId="165" fontId="13" fillId="2" borderId="0" xfId="2" applyNumberFormat="1" applyFont="1" applyFill="1" applyProtection="1"/>
    <xf numFmtId="165" fontId="7" fillId="3" borderId="12" xfId="2" applyNumberFormat="1" applyFont="1" applyFill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65" fontId="7" fillId="2" borderId="13" xfId="2" applyNumberFormat="1" applyFont="1" applyFill="1" applyBorder="1" applyProtection="1"/>
    <xf numFmtId="165" fontId="7" fillId="2" borderId="14" xfId="2" applyNumberFormat="1" applyFont="1" applyFill="1" applyBorder="1" applyProtection="1"/>
    <xf numFmtId="0" fontId="3" fillId="2" borderId="15" xfId="2" applyFont="1" applyFill="1" applyBorder="1" applyAlignment="1" applyProtection="1">
      <alignment horizontal="left"/>
    </xf>
    <xf numFmtId="165" fontId="5" fillId="0" borderId="0" xfId="0" applyNumberFormat="1" applyFont="1" applyBorder="1" applyAlignment="1">
      <alignment horizontal="right"/>
    </xf>
    <xf numFmtId="165" fontId="5" fillId="2" borderId="0" xfId="0" applyNumberFormat="1" applyFont="1" applyFill="1" applyBorder="1" applyAlignment="1">
      <alignment horizontal="right"/>
    </xf>
    <xf numFmtId="165" fontId="7" fillId="2" borderId="2" xfId="2" applyNumberFormat="1" applyFont="1" applyFill="1" applyBorder="1" applyProtection="1"/>
    <xf numFmtId="165" fontId="7" fillId="2" borderId="6" xfId="2" applyNumberFormat="1" applyFont="1" applyFill="1" applyBorder="1" applyProtection="1"/>
    <xf numFmtId="165" fontId="7" fillId="2" borderId="0" xfId="2" applyNumberFormat="1" applyFont="1" applyFill="1" applyBorder="1" applyAlignment="1" applyProtection="1">
      <alignment horizontal="right"/>
    </xf>
    <xf numFmtId="165" fontId="7" fillId="2" borderId="0" xfId="2" applyNumberFormat="1" applyFont="1" applyFill="1" applyBorder="1" applyAlignment="1" applyProtection="1"/>
    <xf numFmtId="43" fontId="7" fillId="2" borderId="0" xfId="1" applyFont="1" applyFill="1" applyBorder="1" applyAlignment="1" applyProtection="1"/>
    <xf numFmtId="0" fontId="3" fillId="2" borderId="0" xfId="2" applyFont="1" applyFill="1" applyBorder="1" applyAlignment="1" applyProtection="1">
      <alignment horizontal="left"/>
    </xf>
    <xf numFmtId="4" fontId="7" fillId="3" borderId="1" xfId="3" applyNumberFormat="1" applyFont="1" applyFill="1" applyBorder="1" applyAlignment="1" applyProtection="1">
      <alignment horizontal="right"/>
    </xf>
    <xf numFmtId="165" fontId="7" fillId="2" borderId="1" xfId="2" applyNumberFormat="1" applyFont="1" applyFill="1" applyBorder="1" applyProtection="1"/>
    <xf numFmtId="0" fontId="7" fillId="0" borderId="4" xfId="2" applyFont="1" applyBorder="1" applyAlignment="1" applyProtection="1">
      <alignment horizontal="right"/>
    </xf>
    <xf numFmtId="4" fontId="7" fillId="3" borderId="5" xfId="3" applyNumberFormat="1" applyFont="1" applyFill="1" applyBorder="1" applyAlignment="1" applyProtection="1">
      <alignment horizontal="right"/>
    </xf>
    <xf numFmtId="165" fontId="7" fillId="2" borderId="5" xfId="2" applyNumberFormat="1" applyFont="1" applyFill="1" applyBorder="1" applyProtection="1"/>
    <xf numFmtId="0" fontId="7" fillId="0" borderId="7" xfId="2" applyFont="1" applyBorder="1" applyAlignment="1" applyProtection="1">
      <alignment horizontal="right"/>
    </xf>
    <xf numFmtId="4" fontId="7" fillId="3" borderId="8" xfId="3" applyNumberFormat="1" applyFont="1" applyFill="1" applyBorder="1" applyAlignment="1" applyProtection="1">
      <alignment horizontal="right"/>
    </xf>
    <xf numFmtId="165" fontId="7" fillId="2" borderId="8" xfId="2" applyNumberFormat="1" applyFont="1" applyFill="1" applyBorder="1" applyProtection="1"/>
    <xf numFmtId="165" fontId="7" fillId="2" borderId="9" xfId="2" applyNumberFormat="1" applyFont="1" applyFill="1" applyBorder="1" applyProtection="1"/>
    <xf numFmtId="165" fontId="7" fillId="2" borderId="10" xfId="2" applyNumberFormat="1" applyFont="1" applyFill="1" applyBorder="1" applyProtection="1"/>
    <xf numFmtId="0" fontId="7" fillId="0" borderId="11" xfId="2" applyFont="1" applyBorder="1" applyAlignment="1" applyProtection="1">
      <alignment horizontal="right"/>
    </xf>
    <xf numFmtId="0" fontId="3" fillId="2" borderId="0" xfId="2" applyFont="1" applyFill="1" applyBorder="1" applyAlignment="1" applyProtection="1">
      <alignment horizontal="center"/>
    </xf>
    <xf numFmtId="165" fontId="7" fillId="2" borderId="1" xfId="3" applyNumberFormat="1" applyFont="1" applyFill="1" applyBorder="1" applyAlignment="1" applyProtection="1">
      <alignment horizontal="right"/>
    </xf>
    <xf numFmtId="165" fontId="7" fillId="2" borderId="2" xfId="3" applyNumberFormat="1" applyFont="1" applyFill="1" applyBorder="1" applyAlignment="1" applyProtection="1">
      <alignment horizontal="right"/>
    </xf>
    <xf numFmtId="165" fontId="7" fillId="2" borderId="3" xfId="3" applyNumberFormat="1" applyFont="1" applyFill="1" applyBorder="1" applyAlignment="1" applyProtection="1">
      <alignment horizontal="right"/>
    </xf>
    <xf numFmtId="0" fontId="3" fillId="2" borderId="4" xfId="2" applyFont="1" applyFill="1" applyBorder="1" applyAlignment="1" applyProtection="1">
      <alignment horizontal="center"/>
    </xf>
    <xf numFmtId="165" fontId="7" fillId="5" borderId="5" xfId="3" applyNumberFormat="1" applyFont="1" applyFill="1" applyBorder="1" applyAlignment="1" applyProtection="1">
      <alignment horizontal="right"/>
    </xf>
    <xf numFmtId="165" fontId="7" fillId="5" borderId="6" xfId="3" applyNumberFormat="1" applyFont="1" applyFill="1" applyBorder="1" applyAlignment="1" applyProtection="1">
      <alignment horizontal="right"/>
    </xf>
    <xf numFmtId="165" fontId="7" fillId="5" borderId="0" xfId="3" applyNumberFormat="1" applyFont="1" applyFill="1" applyBorder="1" applyAlignment="1" applyProtection="1">
      <alignment horizontal="right"/>
    </xf>
    <xf numFmtId="164" fontId="3" fillId="5" borderId="7" xfId="3" applyNumberFormat="1" applyFont="1" applyFill="1" applyBorder="1" applyAlignment="1" applyProtection="1">
      <alignment horizontal="center"/>
    </xf>
    <xf numFmtId="165" fontId="7" fillId="3" borderId="8" xfId="2" quotePrefix="1" applyNumberFormat="1" applyFont="1" applyFill="1" applyBorder="1" applyAlignment="1" applyProtection="1">
      <alignment horizontal="right"/>
    </xf>
    <xf numFmtId="165" fontId="7" fillId="2" borderId="8" xfId="2" quotePrefix="1" applyNumberFormat="1" applyFont="1" applyFill="1" applyBorder="1" applyAlignment="1" applyProtection="1">
      <alignment horizontal="right"/>
    </xf>
    <xf numFmtId="167" fontId="7" fillId="2" borderId="10" xfId="2" applyNumberFormat="1" applyFont="1" applyFill="1" applyBorder="1" applyProtection="1"/>
    <xf numFmtId="0" fontId="3" fillId="2" borderId="11" xfId="2" applyFont="1" applyFill="1" applyBorder="1" applyAlignment="1" applyProtection="1">
      <alignment horizontal="center"/>
    </xf>
    <xf numFmtId="0" fontId="14" fillId="2" borderId="0" xfId="2" applyFont="1" applyFill="1" applyProtection="1"/>
    <xf numFmtId="168" fontId="15" fillId="6" borderId="1" xfId="3" applyNumberFormat="1" applyFont="1" applyFill="1" applyBorder="1" applyAlignment="1" applyProtection="1">
      <alignment horizontal="center" vertical="center"/>
    </xf>
    <xf numFmtId="168" fontId="15" fillId="2" borderId="1" xfId="3" applyNumberFormat="1" applyFont="1" applyFill="1" applyBorder="1" applyAlignment="1" applyProtection="1">
      <alignment horizontal="center" vertical="center"/>
    </xf>
    <xf numFmtId="38" fontId="14" fillId="9" borderId="0" xfId="2" applyNumberFormat="1" applyFont="1" applyFill="1" applyBorder="1" applyAlignment="1" applyProtection="1">
      <alignment horizontal="right" vertical="center"/>
    </xf>
    <xf numFmtId="0" fontId="14" fillId="0" borderId="0" xfId="2" applyFont="1" applyAlignment="1" applyProtection="1">
      <alignment horizontal="right" vertical="center"/>
    </xf>
    <xf numFmtId="0" fontId="15" fillId="2" borderId="0" xfId="0" applyFont="1" applyFill="1" applyBorder="1" applyAlignment="1">
      <alignment horizontal="right"/>
    </xf>
    <xf numFmtId="0" fontId="15" fillId="2" borderId="0" xfId="2" applyFont="1" applyFill="1" applyProtection="1"/>
    <xf numFmtId="0" fontId="6" fillId="2" borderId="0" xfId="2" applyFont="1" applyFill="1" applyBorder="1" applyProtection="1"/>
    <xf numFmtId="169" fontId="15" fillId="6" borderId="5" xfId="3" applyNumberFormat="1" applyFont="1" applyFill="1" applyBorder="1" applyAlignment="1" applyProtection="1">
      <alignment horizontal="center" vertical="center"/>
    </xf>
    <xf numFmtId="169" fontId="15" fillId="2" borderId="5" xfId="3" applyNumberFormat="1" applyFont="1" applyFill="1" applyBorder="1" applyAlignment="1" applyProtection="1">
      <alignment horizontal="center" vertical="center"/>
    </xf>
    <xf numFmtId="170" fontId="16" fillId="2" borderId="6" xfId="2" applyNumberFormat="1" applyFont="1" applyFill="1" applyBorder="1" applyAlignment="1" applyProtection="1">
      <alignment horizontal="right" vertical="center"/>
    </xf>
    <xf numFmtId="170" fontId="16" fillId="2" borderId="0" xfId="2" applyNumberFormat="1" applyFont="1" applyFill="1" applyAlignment="1" applyProtection="1">
      <alignment horizontal="right" vertical="center"/>
    </xf>
    <xf numFmtId="168" fontId="7" fillId="2" borderId="0" xfId="3" applyNumberFormat="1" applyFont="1" applyFill="1" applyBorder="1" applyAlignment="1" applyProtection="1">
      <alignment horizontal="center" vertical="center"/>
    </xf>
    <xf numFmtId="0" fontId="4" fillId="2" borderId="0" xfId="2" applyFont="1" applyFill="1" applyBorder="1" applyProtection="1"/>
    <xf numFmtId="169" fontId="15" fillId="6" borderId="8" xfId="3" applyNumberFormat="1" applyFont="1" applyFill="1" applyBorder="1" applyAlignment="1" applyProtection="1">
      <alignment horizontal="center" vertical="center"/>
    </xf>
    <xf numFmtId="169" fontId="15" fillId="2" borderId="8" xfId="3" applyNumberFormat="1" applyFont="1" applyFill="1" applyBorder="1" applyAlignment="1" applyProtection="1">
      <alignment horizontal="center" vertical="center"/>
    </xf>
    <xf numFmtId="14" fontId="16" fillId="2" borderId="6" xfId="2" applyNumberFormat="1" applyFont="1" applyFill="1" applyBorder="1" applyAlignment="1" applyProtection="1">
      <alignment horizontal="right" vertical="center"/>
    </xf>
    <xf numFmtId="14" fontId="16" fillId="2" borderId="0" xfId="2" applyNumberFormat="1" applyFont="1" applyFill="1" applyAlignment="1" applyProtection="1">
      <alignment horizontal="right" vertical="center"/>
    </xf>
    <xf numFmtId="0" fontId="3" fillId="2" borderId="0" xfId="2" quotePrefix="1" applyFont="1" applyFill="1" applyBorder="1" applyAlignment="1" applyProtection="1">
      <alignment horizontal="center" vertical="center"/>
    </xf>
  </cellXfs>
  <cellStyles count="6">
    <cellStyle name="Normal" xfId="0" builtinId="0"/>
    <cellStyle name="Normal 2" xfId="2"/>
    <cellStyle name="Separador de milhares" xfId="1" builtinId="3"/>
    <cellStyle name="Separador de milhares 2" xfId="4"/>
    <cellStyle name="Separador de milhares 2 2" xfId="3"/>
    <cellStyle name="Separador de milhares 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257175</xdr:rowOff>
    </xdr:from>
    <xdr:to>
      <xdr:col>9</xdr:col>
      <xdr:colOff>801171</xdr:colOff>
      <xdr:row>4</xdr:row>
      <xdr:rowOff>238126</xdr:rowOff>
    </xdr:to>
    <xdr:sp macro="" textlink="">
      <xdr:nvSpPr>
        <xdr:cNvPr id="2" name="AutoShape 1" hidden="1"/>
        <xdr:cNvSpPr>
          <a:spLocks noChangeAspect="1" noChangeArrowheads="1"/>
        </xdr:cNvSpPr>
      </xdr:nvSpPr>
      <xdr:spPr bwMode="auto">
        <a:xfrm>
          <a:off x="4313208" y="326187"/>
          <a:ext cx="61926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753575</xdr:colOff>
      <xdr:row>4</xdr:row>
      <xdr:rowOff>238126</xdr:rowOff>
    </xdr:to>
    <xdr:sp macro="" textlink="">
      <xdr:nvSpPr>
        <xdr:cNvPr id="3" name="AutoShape 1" hidden="1"/>
        <xdr:cNvSpPr>
          <a:spLocks noChangeAspect="1" noChangeArrowheads="1"/>
        </xdr:cNvSpPr>
      </xdr:nvSpPr>
      <xdr:spPr bwMode="auto">
        <a:xfrm>
          <a:off x="4313208" y="326187"/>
          <a:ext cx="29101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765829</xdr:colOff>
      <xdr:row>4</xdr:row>
      <xdr:rowOff>238126</xdr:rowOff>
    </xdr:to>
    <xdr:sp macro="" textlink="">
      <xdr:nvSpPr>
        <xdr:cNvPr id="5" name="AutoShape 1" hidden="1"/>
        <xdr:cNvSpPr>
          <a:spLocks noChangeAspect="1" noChangeArrowheads="1"/>
        </xdr:cNvSpPr>
      </xdr:nvSpPr>
      <xdr:spPr bwMode="auto">
        <a:xfrm>
          <a:off x="4313208" y="326187"/>
          <a:ext cx="29224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765829</xdr:colOff>
      <xdr:row>4</xdr:row>
      <xdr:rowOff>238126</xdr:rowOff>
    </xdr:to>
    <xdr:sp macro="" textlink="">
      <xdr:nvSpPr>
        <xdr:cNvPr id="6" name="AutoShape 1" hidden="1"/>
        <xdr:cNvSpPr>
          <a:spLocks noChangeAspect="1" noChangeArrowheads="1"/>
        </xdr:cNvSpPr>
      </xdr:nvSpPr>
      <xdr:spPr bwMode="auto">
        <a:xfrm>
          <a:off x="4313208" y="326187"/>
          <a:ext cx="29224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1" name="AutoShape 1" hidden="1"/>
        <xdr:cNvSpPr>
          <a:spLocks noChangeAspect="1" noChangeArrowheads="1"/>
        </xdr:cNvSpPr>
      </xdr:nvSpPr>
      <xdr:spPr bwMode="auto">
        <a:xfrm>
          <a:off x="4313208" y="326187"/>
          <a:ext cx="2884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658325</xdr:colOff>
      <xdr:row>4</xdr:row>
      <xdr:rowOff>276226</xdr:rowOff>
    </xdr:to>
    <xdr:sp macro="" textlink="">
      <xdr:nvSpPr>
        <xdr:cNvPr id="14" name="AutoShape 1" hidden="1"/>
        <xdr:cNvSpPr>
          <a:spLocks noChangeAspect="1" noChangeArrowheads="1"/>
        </xdr:cNvSpPr>
      </xdr:nvSpPr>
      <xdr:spPr bwMode="auto">
        <a:xfrm>
          <a:off x="4313208" y="329781"/>
          <a:ext cx="281492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6" name="AutoShape 1" hidden="1"/>
        <xdr:cNvSpPr>
          <a:spLocks noChangeAspect="1" noChangeArrowheads="1"/>
        </xdr:cNvSpPr>
      </xdr:nvSpPr>
      <xdr:spPr bwMode="auto">
        <a:xfrm>
          <a:off x="4313208" y="326187"/>
          <a:ext cx="2884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22" name="AutoShape 1" hidden="1"/>
        <xdr:cNvSpPr>
          <a:spLocks noChangeAspect="1" noChangeArrowheads="1"/>
        </xdr:cNvSpPr>
      </xdr:nvSpPr>
      <xdr:spPr bwMode="auto">
        <a:xfrm>
          <a:off x="4313208" y="326187"/>
          <a:ext cx="2884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23" name="AutoShape 1" hidden="1"/>
        <xdr:cNvSpPr>
          <a:spLocks noChangeAspect="1" noChangeArrowheads="1"/>
        </xdr:cNvSpPr>
      </xdr:nvSpPr>
      <xdr:spPr bwMode="auto">
        <a:xfrm>
          <a:off x="4313208" y="326187"/>
          <a:ext cx="2884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24" name="AutoShape 1" hidden="1"/>
        <xdr:cNvSpPr>
          <a:spLocks noChangeAspect="1" noChangeArrowheads="1"/>
        </xdr:cNvSpPr>
      </xdr:nvSpPr>
      <xdr:spPr bwMode="auto">
        <a:xfrm>
          <a:off x="4313208" y="326187"/>
          <a:ext cx="2884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25" name="AutoShape 1" hidden="1"/>
        <xdr:cNvSpPr>
          <a:spLocks noChangeAspect="1" noChangeArrowheads="1"/>
        </xdr:cNvSpPr>
      </xdr:nvSpPr>
      <xdr:spPr bwMode="auto">
        <a:xfrm>
          <a:off x="4313208" y="326187"/>
          <a:ext cx="2884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26" name="AutoShape 1" hidden="1"/>
        <xdr:cNvSpPr>
          <a:spLocks noChangeAspect="1" noChangeArrowheads="1"/>
        </xdr:cNvSpPr>
      </xdr:nvSpPr>
      <xdr:spPr bwMode="auto">
        <a:xfrm>
          <a:off x="4313208" y="326187"/>
          <a:ext cx="2884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27" name="AutoShape 1" hidden="1"/>
        <xdr:cNvSpPr>
          <a:spLocks noChangeAspect="1" noChangeArrowheads="1"/>
        </xdr:cNvSpPr>
      </xdr:nvSpPr>
      <xdr:spPr bwMode="auto">
        <a:xfrm>
          <a:off x="4313208" y="326187"/>
          <a:ext cx="2884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28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9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0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3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4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6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42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43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44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45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7</xdr:col>
      <xdr:colOff>390466</xdr:colOff>
      <xdr:row>4</xdr:row>
      <xdr:rowOff>238126</xdr:rowOff>
    </xdr:to>
    <xdr:sp macro="" textlink="">
      <xdr:nvSpPr>
        <xdr:cNvPr id="46" name="AutoShape 1" hidden="1"/>
        <xdr:cNvSpPr>
          <a:spLocks noChangeAspect="1" noChangeArrowheads="1"/>
        </xdr:cNvSpPr>
      </xdr:nvSpPr>
      <xdr:spPr bwMode="auto">
        <a:xfrm>
          <a:off x="4313208" y="326187"/>
          <a:ext cx="36253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658325</xdr:colOff>
      <xdr:row>4</xdr:row>
      <xdr:rowOff>238126</xdr:rowOff>
    </xdr:to>
    <xdr:sp macro="" textlink="">
      <xdr:nvSpPr>
        <xdr:cNvPr id="47" name="AutoShape 1" hidden="1"/>
        <xdr:cNvSpPr>
          <a:spLocks noChangeAspect="1" noChangeArrowheads="1"/>
        </xdr:cNvSpPr>
      </xdr:nvSpPr>
      <xdr:spPr bwMode="auto">
        <a:xfrm>
          <a:off x="4313208" y="326187"/>
          <a:ext cx="28149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7</xdr:col>
      <xdr:colOff>295216</xdr:colOff>
      <xdr:row>4</xdr:row>
      <xdr:rowOff>276226</xdr:rowOff>
    </xdr:to>
    <xdr:sp macro="" textlink="">
      <xdr:nvSpPr>
        <xdr:cNvPr id="48" name="AutoShape 1" hidden="1"/>
        <xdr:cNvSpPr>
          <a:spLocks noChangeAspect="1" noChangeArrowheads="1"/>
        </xdr:cNvSpPr>
      </xdr:nvSpPr>
      <xdr:spPr bwMode="auto">
        <a:xfrm>
          <a:off x="4313208" y="329781"/>
          <a:ext cx="353012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658325</xdr:colOff>
      <xdr:row>4</xdr:row>
      <xdr:rowOff>238126</xdr:rowOff>
    </xdr:to>
    <xdr:sp macro="" textlink="">
      <xdr:nvSpPr>
        <xdr:cNvPr id="49" name="AutoShape 1" hidden="1"/>
        <xdr:cNvSpPr>
          <a:spLocks noChangeAspect="1" noChangeArrowheads="1"/>
        </xdr:cNvSpPr>
      </xdr:nvSpPr>
      <xdr:spPr bwMode="auto">
        <a:xfrm>
          <a:off x="4313208" y="326187"/>
          <a:ext cx="28149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753575</xdr:colOff>
      <xdr:row>4</xdr:row>
      <xdr:rowOff>238126</xdr:rowOff>
    </xdr:to>
    <xdr:sp macro="" textlink="">
      <xdr:nvSpPr>
        <xdr:cNvPr id="50" name="AutoShape 1" hidden="1"/>
        <xdr:cNvSpPr>
          <a:spLocks noChangeAspect="1" noChangeArrowheads="1"/>
        </xdr:cNvSpPr>
      </xdr:nvSpPr>
      <xdr:spPr bwMode="auto">
        <a:xfrm>
          <a:off x="4313208" y="326187"/>
          <a:ext cx="29101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658325</xdr:colOff>
      <xdr:row>4</xdr:row>
      <xdr:rowOff>276226</xdr:rowOff>
    </xdr:to>
    <xdr:sp macro="" textlink="">
      <xdr:nvSpPr>
        <xdr:cNvPr id="51" name="AutoShape 1" hidden="1"/>
        <xdr:cNvSpPr>
          <a:spLocks noChangeAspect="1" noChangeArrowheads="1"/>
        </xdr:cNvSpPr>
      </xdr:nvSpPr>
      <xdr:spPr bwMode="auto">
        <a:xfrm>
          <a:off x="4313208" y="329781"/>
          <a:ext cx="281492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5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5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5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5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5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6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63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64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65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66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6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6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6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7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8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8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8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8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8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8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8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87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88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89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90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9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0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1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2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21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122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23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124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2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26" name="AutoShape 1" hidden="1"/>
        <xdr:cNvSpPr>
          <a:spLocks noChangeAspect="1" noChangeArrowheads="1"/>
        </xdr:cNvSpPr>
      </xdr:nvSpPr>
      <xdr:spPr bwMode="auto">
        <a:xfrm>
          <a:off x="4313208" y="326187"/>
          <a:ext cx="2884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2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2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2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3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39" name="AutoShape 1" hidden="1"/>
        <xdr:cNvSpPr>
          <a:spLocks noChangeAspect="1" noChangeArrowheads="1"/>
        </xdr:cNvSpPr>
      </xdr:nvSpPr>
      <xdr:spPr bwMode="auto">
        <a:xfrm>
          <a:off x="4313208" y="326187"/>
          <a:ext cx="2884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48" name="AutoShape 1" hidden="1"/>
        <xdr:cNvSpPr>
          <a:spLocks noChangeAspect="1" noChangeArrowheads="1"/>
        </xdr:cNvSpPr>
      </xdr:nvSpPr>
      <xdr:spPr bwMode="auto">
        <a:xfrm>
          <a:off x="4313208" y="326187"/>
          <a:ext cx="2884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49" name="AutoShape 1" hidden="1"/>
        <xdr:cNvSpPr>
          <a:spLocks noChangeAspect="1" noChangeArrowheads="1"/>
        </xdr:cNvSpPr>
      </xdr:nvSpPr>
      <xdr:spPr bwMode="auto">
        <a:xfrm>
          <a:off x="4313208" y="326187"/>
          <a:ext cx="2884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5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51" name="AutoShape 1" hidden="1"/>
        <xdr:cNvSpPr>
          <a:spLocks noChangeAspect="1" noChangeArrowheads="1"/>
        </xdr:cNvSpPr>
      </xdr:nvSpPr>
      <xdr:spPr bwMode="auto">
        <a:xfrm>
          <a:off x="4313208" y="326187"/>
          <a:ext cx="2884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5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5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5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5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5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57" name="AutoShape 1" hidden="1"/>
        <xdr:cNvSpPr>
          <a:spLocks noChangeAspect="1" noChangeArrowheads="1"/>
        </xdr:cNvSpPr>
      </xdr:nvSpPr>
      <xdr:spPr bwMode="auto">
        <a:xfrm>
          <a:off x="4313208" y="326187"/>
          <a:ext cx="2884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58" name="AutoShape 1" hidden="1"/>
        <xdr:cNvSpPr>
          <a:spLocks noChangeAspect="1" noChangeArrowheads="1"/>
        </xdr:cNvSpPr>
      </xdr:nvSpPr>
      <xdr:spPr bwMode="auto">
        <a:xfrm>
          <a:off x="4313208" y="326187"/>
          <a:ext cx="2884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5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60" name="AutoShape 1" hidden="1"/>
        <xdr:cNvSpPr>
          <a:spLocks noChangeAspect="1" noChangeArrowheads="1"/>
        </xdr:cNvSpPr>
      </xdr:nvSpPr>
      <xdr:spPr bwMode="auto">
        <a:xfrm>
          <a:off x="4313208" y="326187"/>
          <a:ext cx="2884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61" name="AutoShape 1" hidden="1"/>
        <xdr:cNvSpPr>
          <a:spLocks noChangeAspect="1" noChangeArrowheads="1"/>
        </xdr:cNvSpPr>
      </xdr:nvSpPr>
      <xdr:spPr bwMode="auto">
        <a:xfrm>
          <a:off x="4313208" y="326187"/>
          <a:ext cx="2884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62" name="AutoShape 1" hidden="1"/>
        <xdr:cNvSpPr>
          <a:spLocks noChangeAspect="1" noChangeArrowheads="1"/>
        </xdr:cNvSpPr>
      </xdr:nvSpPr>
      <xdr:spPr bwMode="auto">
        <a:xfrm>
          <a:off x="4313208" y="326187"/>
          <a:ext cx="2884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727729</xdr:colOff>
      <xdr:row>4</xdr:row>
      <xdr:rowOff>238126</xdr:rowOff>
    </xdr:to>
    <xdr:sp macro="" textlink="">
      <xdr:nvSpPr>
        <xdr:cNvPr id="163" name="AutoShape 1" hidden="1"/>
        <xdr:cNvSpPr>
          <a:spLocks noChangeAspect="1" noChangeArrowheads="1"/>
        </xdr:cNvSpPr>
      </xdr:nvSpPr>
      <xdr:spPr bwMode="auto">
        <a:xfrm>
          <a:off x="4313208" y="326187"/>
          <a:ext cx="288433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6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6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66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167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68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169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211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12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213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1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1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1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1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1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4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5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5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5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5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5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5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256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57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258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59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6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7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8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9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0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301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02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303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04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0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0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0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0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0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1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2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3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4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4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4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4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4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34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346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47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348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49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5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6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7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8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9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391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92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393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9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9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9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9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39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0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1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2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3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3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3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3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3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3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436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437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438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439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4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5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6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7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48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481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482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483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484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8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49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0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1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2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2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2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2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2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2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526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527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528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529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3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4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5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6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7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571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572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573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574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575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576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57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57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579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580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8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59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0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1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2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62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622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623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624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625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9</xdr:col>
      <xdr:colOff>801059</xdr:colOff>
      <xdr:row>4</xdr:row>
      <xdr:rowOff>238126</xdr:rowOff>
    </xdr:to>
    <xdr:sp macro="" textlink="">
      <xdr:nvSpPr>
        <xdr:cNvPr id="626" name="AutoShape 1" hidden="1"/>
        <xdr:cNvSpPr>
          <a:spLocks noChangeAspect="1" noChangeArrowheads="1"/>
        </xdr:cNvSpPr>
      </xdr:nvSpPr>
      <xdr:spPr bwMode="auto">
        <a:xfrm>
          <a:off x="4313208" y="326187"/>
          <a:ext cx="619256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627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2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755170</xdr:colOff>
      <xdr:row>4</xdr:row>
      <xdr:rowOff>238126</xdr:rowOff>
    </xdr:to>
    <xdr:sp macro="" textlink="">
      <xdr:nvSpPr>
        <xdr:cNvPr id="629" name="AutoShape 1" hidden="1"/>
        <xdr:cNvSpPr>
          <a:spLocks noChangeAspect="1" noChangeArrowheads="1"/>
        </xdr:cNvSpPr>
      </xdr:nvSpPr>
      <xdr:spPr bwMode="auto">
        <a:xfrm>
          <a:off x="4313208" y="326187"/>
          <a:ext cx="29117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755170</xdr:colOff>
      <xdr:row>4</xdr:row>
      <xdr:rowOff>238126</xdr:rowOff>
    </xdr:to>
    <xdr:sp macro="" textlink="">
      <xdr:nvSpPr>
        <xdr:cNvPr id="630" name="AutoShape 1" hidden="1"/>
        <xdr:cNvSpPr>
          <a:spLocks noChangeAspect="1" noChangeArrowheads="1"/>
        </xdr:cNvSpPr>
      </xdr:nvSpPr>
      <xdr:spPr bwMode="auto">
        <a:xfrm>
          <a:off x="4313208" y="326187"/>
          <a:ext cx="29117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3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3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3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3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635" name="AutoShape 1" hidden="1"/>
        <xdr:cNvSpPr>
          <a:spLocks noChangeAspect="1" noChangeArrowheads="1"/>
        </xdr:cNvSpPr>
      </xdr:nvSpPr>
      <xdr:spPr bwMode="auto">
        <a:xfrm>
          <a:off x="4313208" y="326187"/>
          <a:ext cx="28736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3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3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638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3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640" name="AutoShape 1" hidden="1"/>
        <xdr:cNvSpPr>
          <a:spLocks noChangeAspect="1" noChangeArrowheads="1"/>
        </xdr:cNvSpPr>
      </xdr:nvSpPr>
      <xdr:spPr bwMode="auto">
        <a:xfrm>
          <a:off x="4313208" y="326187"/>
          <a:ext cx="28736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4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4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4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64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64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646" name="AutoShape 1" hidden="1"/>
        <xdr:cNvSpPr>
          <a:spLocks noChangeAspect="1" noChangeArrowheads="1"/>
        </xdr:cNvSpPr>
      </xdr:nvSpPr>
      <xdr:spPr bwMode="auto">
        <a:xfrm>
          <a:off x="4313208" y="326187"/>
          <a:ext cx="28736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647" name="AutoShape 1" hidden="1"/>
        <xdr:cNvSpPr>
          <a:spLocks noChangeAspect="1" noChangeArrowheads="1"/>
        </xdr:cNvSpPr>
      </xdr:nvSpPr>
      <xdr:spPr bwMode="auto">
        <a:xfrm>
          <a:off x="4313208" y="326187"/>
          <a:ext cx="28736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648" name="AutoShape 1" hidden="1"/>
        <xdr:cNvSpPr>
          <a:spLocks noChangeAspect="1" noChangeArrowheads="1"/>
        </xdr:cNvSpPr>
      </xdr:nvSpPr>
      <xdr:spPr bwMode="auto">
        <a:xfrm>
          <a:off x="4313208" y="326187"/>
          <a:ext cx="28736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649" name="AutoShape 1" hidden="1"/>
        <xdr:cNvSpPr>
          <a:spLocks noChangeAspect="1" noChangeArrowheads="1"/>
        </xdr:cNvSpPr>
      </xdr:nvSpPr>
      <xdr:spPr bwMode="auto">
        <a:xfrm>
          <a:off x="4313208" y="326187"/>
          <a:ext cx="28736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650" name="AutoShape 1" hidden="1"/>
        <xdr:cNvSpPr>
          <a:spLocks noChangeAspect="1" noChangeArrowheads="1"/>
        </xdr:cNvSpPr>
      </xdr:nvSpPr>
      <xdr:spPr bwMode="auto">
        <a:xfrm>
          <a:off x="4313208" y="326187"/>
          <a:ext cx="28736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651" name="AutoShape 1" hidden="1"/>
        <xdr:cNvSpPr>
          <a:spLocks noChangeAspect="1" noChangeArrowheads="1"/>
        </xdr:cNvSpPr>
      </xdr:nvSpPr>
      <xdr:spPr bwMode="auto">
        <a:xfrm>
          <a:off x="4313208" y="326187"/>
          <a:ext cx="28736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652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653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654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655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658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659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6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661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6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6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6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6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6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667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668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669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670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247650</xdr:rowOff>
    </xdr:from>
    <xdr:to>
      <xdr:col>7</xdr:col>
      <xdr:colOff>384451</xdr:colOff>
      <xdr:row>4</xdr:row>
      <xdr:rowOff>228601</xdr:rowOff>
    </xdr:to>
    <xdr:sp macro="" textlink="">
      <xdr:nvSpPr>
        <xdr:cNvPr id="671" name="AutoShape 1" hidden="1"/>
        <xdr:cNvSpPr>
          <a:spLocks noChangeAspect="1" noChangeArrowheads="1"/>
        </xdr:cNvSpPr>
      </xdr:nvSpPr>
      <xdr:spPr bwMode="auto">
        <a:xfrm>
          <a:off x="4313208" y="325288"/>
          <a:ext cx="3619356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672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247650</xdr:rowOff>
    </xdr:from>
    <xdr:to>
      <xdr:col>7</xdr:col>
      <xdr:colOff>291198</xdr:colOff>
      <xdr:row>4</xdr:row>
      <xdr:rowOff>228601</xdr:rowOff>
    </xdr:to>
    <xdr:sp macro="" textlink="">
      <xdr:nvSpPr>
        <xdr:cNvPr id="673" name="AutoShape 1" hidden="1"/>
        <xdr:cNvSpPr>
          <a:spLocks noChangeAspect="1" noChangeArrowheads="1"/>
        </xdr:cNvSpPr>
      </xdr:nvSpPr>
      <xdr:spPr bwMode="auto">
        <a:xfrm>
          <a:off x="4313208" y="325288"/>
          <a:ext cx="352610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674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675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676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7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7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7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8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8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8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8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8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8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8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68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688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6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690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691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9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9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69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69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9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69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9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69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70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70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70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0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0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70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0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0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0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0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71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71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712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713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714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715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1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1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1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1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2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3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4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4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4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4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4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4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746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747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748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749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51" name="AutoShape 1" hidden="1"/>
        <xdr:cNvSpPr>
          <a:spLocks noChangeAspect="1" noChangeArrowheads="1"/>
        </xdr:cNvSpPr>
      </xdr:nvSpPr>
      <xdr:spPr bwMode="auto">
        <a:xfrm>
          <a:off x="4313208" y="326187"/>
          <a:ext cx="28736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5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64" name="AutoShape 1" hidden="1"/>
        <xdr:cNvSpPr>
          <a:spLocks noChangeAspect="1" noChangeArrowheads="1"/>
        </xdr:cNvSpPr>
      </xdr:nvSpPr>
      <xdr:spPr bwMode="auto">
        <a:xfrm>
          <a:off x="4313208" y="326187"/>
          <a:ext cx="28736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6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7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7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7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73" name="AutoShape 1" hidden="1"/>
        <xdr:cNvSpPr>
          <a:spLocks noChangeAspect="1" noChangeArrowheads="1"/>
        </xdr:cNvSpPr>
      </xdr:nvSpPr>
      <xdr:spPr bwMode="auto">
        <a:xfrm>
          <a:off x="4313208" y="326187"/>
          <a:ext cx="28736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74" name="AutoShape 1" hidden="1"/>
        <xdr:cNvSpPr>
          <a:spLocks noChangeAspect="1" noChangeArrowheads="1"/>
        </xdr:cNvSpPr>
      </xdr:nvSpPr>
      <xdr:spPr bwMode="auto">
        <a:xfrm>
          <a:off x="4313208" y="326187"/>
          <a:ext cx="28736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7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76" name="AutoShape 1" hidden="1"/>
        <xdr:cNvSpPr>
          <a:spLocks noChangeAspect="1" noChangeArrowheads="1"/>
        </xdr:cNvSpPr>
      </xdr:nvSpPr>
      <xdr:spPr bwMode="auto">
        <a:xfrm>
          <a:off x="4313208" y="326187"/>
          <a:ext cx="28736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7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7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7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8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8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82" name="AutoShape 1" hidden="1"/>
        <xdr:cNvSpPr>
          <a:spLocks noChangeAspect="1" noChangeArrowheads="1"/>
        </xdr:cNvSpPr>
      </xdr:nvSpPr>
      <xdr:spPr bwMode="auto">
        <a:xfrm>
          <a:off x="4313208" y="326187"/>
          <a:ext cx="28736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83" name="AutoShape 1" hidden="1"/>
        <xdr:cNvSpPr>
          <a:spLocks noChangeAspect="1" noChangeArrowheads="1"/>
        </xdr:cNvSpPr>
      </xdr:nvSpPr>
      <xdr:spPr bwMode="auto">
        <a:xfrm>
          <a:off x="4313208" y="326187"/>
          <a:ext cx="28736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8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85" name="AutoShape 1" hidden="1"/>
        <xdr:cNvSpPr>
          <a:spLocks noChangeAspect="1" noChangeArrowheads="1"/>
        </xdr:cNvSpPr>
      </xdr:nvSpPr>
      <xdr:spPr bwMode="auto">
        <a:xfrm>
          <a:off x="4313208" y="326187"/>
          <a:ext cx="28736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86" name="AutoShape 1" hidden="1"/>
        <xdr:cNvSpPr>
          <a:spLocks noChangeAspect="1" noChangeArrowheads="1"/>
        </xdr:cNvSpPr>
      </xdr:nvSpPr>
      <xdr:spPr bwMode="auto">
        <a:xfrm>
          <a:off x="4313208" y="326187"/>
          <a:ext cx="28736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87" name="AutoShape 1" hidden="1"/>
        <xdr:cNvSpPr>
          <a:spLocks noChangeAspect="1" noChangeArrowheads="1"/>
        </xdr:cNvSpPr>
      </xdr:nvSpPr>
      <xdr:spPr bwMode="auto">
        <a:xfrm>
          <a:off x="4313208" y="326187"/>
          <a:ext cx="28736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717070</xdr:colOff>
      <xdr:row>4</xdr:row>
      <xdr:rowOff>238126</xdr:rowOff>
    </xdr:to>
    <xdr:sp macro="" textlink="">
      <xdr:nvSpPr>
        <xdr:cNvPr id="788" name="AutoShape 1" hidden="1"/>
        <xdr:cNvSpPr>
          <a:spLocks noChangeAspect="1" noChangeArrowheads="1"/>
        </xdr:cNvSpPr>
      </xdr:nvSpPr>
      <xdr:spPr bwMode="auto">
        <a:xfrm>
          <a:off x="4313208" y="326187"/>
          <a:ext cx="287367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8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79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791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792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793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7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79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79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79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79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79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0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1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2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3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3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3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3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3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83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823760</xdr:colOff>
      <xdr:row>4</xdr:row>
      <xdr:rowOff>238126</xdr:rowOff>
    </xdr:to>
    <xdr:sp macro="" textlink="">
      <xdr:nvSpPr>
        <xdr:cNvPr id="836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837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728510</xdr:colOff>
      <xdr:row>4</xdr:row>
      <xdr:rowOff>276226</xdr:rowOff>
    </xdr:to>
    <xdr:sp macro="" textlink="">
      <xdr:nvSpPr>
        <xdr:cNvPr id="838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839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4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5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6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7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8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881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882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883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884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8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8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8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8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8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89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0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1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2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2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2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2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2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2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926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927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928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929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3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4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5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6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97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971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972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973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974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7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7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7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7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7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8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99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0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1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1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1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1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1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1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016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1017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018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1019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2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3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4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5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6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061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1062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063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1064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6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6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6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6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6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7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8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09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0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0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0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0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0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0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106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1107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108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1109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1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2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3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4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15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151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1152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153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1154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5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5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5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5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5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6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7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8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9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9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9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9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9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19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196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1197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198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1199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00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01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0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0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04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05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0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0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0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0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1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2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3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4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4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4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4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4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4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24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247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1248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249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1250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251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252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253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254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255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256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57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58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5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6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61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62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263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264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265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266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267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268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69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70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7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7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73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74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275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276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277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278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279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280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81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82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8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8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85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86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287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288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289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290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291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292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93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94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9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29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297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298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1299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1300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1301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1302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1303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1304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1305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1306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130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130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1309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1310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311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312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313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314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315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316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317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318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31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32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321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322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323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324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325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326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327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328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329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330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33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33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333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334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747560</xdr:colOff>
      <xdr:row>4</xdr:row>
      <xdr:rowOff>238126</xdr:rowOff>
    </xdr:to>
    <xdr:sp macro="" textlink="">
      <xdr:nvSpPr>
        <xdr:cNvPr id="1335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652310</xdr:colOff>
      <xdr:row>4</xdr:row>
      <xdr:rowOff>276226</xdr:rowOff>
    </xdr:to>
    <xdr:sp macro="" textlink="">
      <xdr:nvSpPr>
        <xdr:cNvPr id="1336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652310</xdr:colOff>
      <xdr:row>4</xdr:row>
      <xdr:rowOff>238126</xdr:rowOff>
    </xdr:to>
    <xdr:sp macro="" textlink="">
      <xdr:nvSpPr>
        <xdr:cNvPr id="1337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652310</xdr:colOff>
      <xdr:row>4</xdr:row>
      <xdr:rowOff>238126</xdr:rowOff>
    </xdr:to>
    <xdr:sp macro="" textlink="">
      <xdr:nvSpPr>
        <xdr:cNvPr id="1338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747560</xdr:colOff>
      <xdr:row>4</xdr:row>
      <xdr:rowOff>238126</xdr:rowOff>
    </xdr:to>
    <xdr:sp macro="" textlink="">
      <xdr:nvSpPr>
        <xdr:cNvPr id="1339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652310</xdr:colOff>
      <xdr:row>4</xdr:row>
      <xdr:rowOff>276226</xdr:rowOff>
    </xdr:to>
    <xdr:sp macro="" textlink="">
      <xdr:nvSpPr>
        <xdr:cNvPr id="1340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823760</xdr:colOff>
      <xdr:row>4</xdr:row>
      <xdr:rowOff>238126</xdr:rowOff>
    </xdr:to>
    <xdr:sp macro="" textlink="">
      <xdr:nvSpPr>
        <xdr:cNvPr id="1341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728510</xdr:colOff>
      <xdr:row>4</xdr:row>
      <xdr:rowOff>276226</xdr:rowOff>
    </xdr:to>
    <xdr:sp macro="" textlink="">
      <xdr:nvSpPr>
        <xdr:cNvPr id="1342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134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134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823760</xdr:colOff>
      <xdr:row>4</xdr:row>
      <xdr:rowOff>238126</xdr:rowOff>
    </xdr:to>
    <xdr:sp macro="" textlink="">
      <xdr:nvSpPr>
        <xdr:cNvPr id="1345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728510</xdr:colOff>
      <xdr:row>4</xdr:row>
      <xdr:rowOff>276226</xdr:rowOff>
    </xdr:to>
    <xdr:sp macro="" textlink="">
      <xdr:nvSpPr>
        <xdr:cNvPr id="1346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347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348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349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350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351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352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353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354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35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35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357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358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359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360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361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362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363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364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365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366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36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36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369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370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371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372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373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374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375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376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377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378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37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38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381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382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383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384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385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386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387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388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389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390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39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39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393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394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395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396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397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398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399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400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01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02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0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0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05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06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407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408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409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410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411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412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13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14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1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1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17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18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419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420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421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422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423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424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25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26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2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2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29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30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431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432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433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434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435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436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437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438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43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44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441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442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443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444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445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446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447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448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449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450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45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45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453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454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455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456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457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458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459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460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461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462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46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46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465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466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753575</xdr:colOff>
      <xdr:row>4</xdr:row>
      <xdr:rowOff>238126</xdr:rowOff>
    </xdr:to>
    <xdr:sp macro="" textlink="">
      <xdr:nvSpPr>
        <xdr:cNvPr id="1467" name="AutoShape 1" hidden="1"/>
        <xdr:cNvSpPr>
          <a:spLocks noChangeAspect="1" noChangeArrowheads="1"/>
        </xdr:cNvSpPr>
      </xdr:nvSpPr>
      <xdr:spPr bwMode="auto">
        <a:xfrm>
          <a:off x="4313208" y="326187"/>
          <a:ext cx="29101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658325</xdr:colOff>
      <xdr:row>4</xdr:row>
      <xdr:rowOff>276226</xdr:rowOff>
    </xdr:to>
    <xdr:sp macro="" textlink="">
      <xdr:nvSpPr>
        <xdr:cNvPr id="1468" name="AutoShape 1" hidden="1"/>
        <xdr:cNvSpPr>
          <a:spLocks noChangeAspect="1" noChangeArrowheads="1"/>
        </xdr:cNvSpPr>
      </xdr:nvSpPr>
      <xdr:spPr bwMode="auto">
        <a:xfrm>
          <a:off x="4313208" y="329781"/>
          <a:ext cx="281492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658325</xdr:colOff>
      <xdr:row>4</xdr:row>
      <xdr:rowOff>238126</xdr:rowOff>
    </xdr:to>
    <xdr:sp macro="" textlink="">
      <xdr:nvSpPr>
        <xdr:cNvPr id="1469" name="AutoShape 1" hidden="1"/>
        <xdr:cNvSpPr>
          <a:spLocks noChangeAspect="1" noChangeArrowheads="1"/>
        </xdr:cNvSpPr>
      </xdr:nvSpPr>
      <xdr:spPr bwMode="auto">
        <a:xfrm>
          <a:off x="4313208" y="326187"/>
          <a:ext cx="28149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658325</xdr:colOff>
      <xdr:row>4</xdr:row>
      <xdr:rowOff>238126</xdr:rowOff>
    </xdr:to>
    <xdr:sp macro="" textlink="">
      <xdr:nvSpPr>
        <xdr:cNvPr id="1470" name="AutoShape 1" hidden="1"/>
        <xdr:cNvSpPr>
          <a:spLocks noChangeAspect="1" noChangeArrowheads="1"/>
        </xdr:cNvSpPr>
      </xdr:nvSpPr>
      <xdr:spPr bwMode="auto">
        <a:xfrm>
          <a:off x="4313208" y="326187"/>
          <a:ext cx="28149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753575</xdr:colOff>
      <xdr:row>4</xdr:row>
      <xdr:rowOff>238126</xdr:rowOff>
    </xdr:to>
    <xdr:sp macro="" textlink="">
      <xdr:nvSpPr>
        <xdr:cNvPr id="1471" name="AutoShape 1" hidden="1"/>
        <xdr:cNvSpPr>
          <a:spLocks noChangeAspect="1" noChangeArrowheads="1"/>
        </xdr:cNvSpPr>
      </xdr:nvSpPr>
      <xdr:spPr bwMode="auto">
        <a:xfrm>
          <a:off x="4313208" y="326187"/>
          <a:ext cx="29101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658325</xdr:colOff>
      <xdr:row>4</xdr:row>
      <xdr:rowOff>276226</xdr:rowOff>
    </xdr:to>
    <xdr:sp macro="" textlink="">
      <xdr:nvSpPr>
        <xdr:cNvPr id="1472" name="AutoShape 1" hidden="1"/>
        <xdr:cNvSpPr>
          <a:spLocks noChangeAspect="1" noChangeArrowheads="1"/>
        </xdr:cNvSpPr>
      </xdr:nvSpPr>
      <xdr:spPr bwMode="auto">
        <a:xfrm>
          <a:off x="4313208" y="329781"/>
          <a:ext cx="281492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473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474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7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47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477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478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479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480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481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482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483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484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85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86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8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8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89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90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491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492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493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494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495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13</xdr:row>
      <xdr:rowOff>0</xdr:rowOff>
    </xdr:from>
    <xdr:to>
      <xdr:col>6</xdr:col>
      <xdr:colOff>652309</xdr:colOff>
      <xdr:row>15</xdr:row>
      <xdr:rowOff>300106</xdr:rowOff>
    </xdr:to>
    <xdr:sp macro="" textlink="">
      <xdr:nvSpPr>
        <xdr:cNvPr id="1496" name="AutoShape 1" hidden="1"/>
        <xdr:cNvSpPr>
          <a:spLocks noChangeAspect="1" noChangeArrowheads="1"/>
        </xdr:cNvSpPr>
      </xdr:nvSpPr>
      <xdr:spPr bwMode="auto">
        <a:xfrm>
          <a:off x="4313208" y="2130725"/>
          <a:ext cx="2808912" cy="489886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497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498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49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0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501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502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03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04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05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06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07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08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509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510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1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1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13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14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15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16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17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18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519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520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2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2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523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524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25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26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27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28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29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30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531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532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3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3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535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536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1537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1538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1539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652307</xdr:colOff>
      <xdr:row>4</xdr:row>
      <xdr:rowOff>238126</xdr:rowOff>
    </xdr:to>
    <xdr:sp macro="" textlink="">
      <xdr:nvSpPr>
        <xdr:cNvPr id="1540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747557</xdr:colOff>
      <xdr:row>4</xdr:row>
      <xdr:rowOff>238126</xdr:rowOff>
    </xdr:to>
    <xdr:sp macro="" textlink="">
      <xdr:nvSpPr>
        <xdr:cNvPr id="1541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652307</xdr:colOff>
      <xdr:row>4</xdr:row>
      <xdr:rowOff>276226</xdr:rowOff>
    </xdr:to>
    <xdr:sp macro="" textlink="">
      <xdr:nvSpPr>
        <xdr:cNvPr id="1542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1543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1544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154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728507</xdr:colOff>
      <xdr:row>4</xdr:row>
      <xdr:rowOff>238126</xdr:rowOff>
    </xdr:to>
    <xdr:sp macro="" textlink="">
      <xdr:nvSpPr>
        <xdr:cNvPr id="154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823757</xdr:colOff>
      <xdr:row>4</xdr:row>
      <xdr:rowOff>238126</xdr:rowOff>
    </xdr:to>
    <xdr:sp macro="" textlink="">
      <xdr:nvSpPr>
        <xdr:cNvPr id="1547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728507</xdr:colOff>
      <xdr:row>4</xdr:row>
      <xdr:rowOff>276226</xdr:rowOff>
    </xdr:to>
    <xdr:sp macro="" textlink="">
      <xdr:nvSpPr>
        <xdr:cNvPr id="1548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549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550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551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552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553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554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555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556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55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55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559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560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561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562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563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564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565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566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567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568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56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57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571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572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747560</xdr:colOff>
      <xdr:row>4</xdr:row>
      <xdr:rowOff>238126</xdr:rowOff>
    </xdr:to>
    <xdr:sp macro="" textlink="">
      <xdr:nvSpPr>
        <xdr:cNvPr id="1573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652310</xdr:colOff>
      <xdr:row>4</xdr:row>
      <xdr:rowOff>276226</xdr:rowOff>
    </xdr:to>
    <xdr:sp macro="" textlink="">
      <xdr:nvSpPr>
        <xdr:cNvPr id="1574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652310</xdr:colOff>
      <xdr:row>4</xdr:row>
      <xdr:rowOff>238126</xdr:rowOff>
    </xdr:to>
    <xdr:sp macro="" textlink="">
      <xdr:nvSpPr>
        <xdr:cNvPr id="1575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652310</xdr:colOff>
      <xdr:row>4</xdr:row>
      <xdr:rowOff>238126</xdr:rowOff>
    </xdr:to>
    <xdr:sp macro="" textlink="">
      <xdr:nvSpPr>
        <xdr:cNvPr id="1576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747560</xdr:colOff>
      <xdr:row>4</xdr:row>
      <xdr:rowOff>238126</xdr:rowOff>
    </xdr:to>
    <xdr:sp macro="" textlink="">
      <xdr:nvSpPr>
        <xdr:cNvPr id="1577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652310</xdr:colOff>
      <xdr:row>4</xdr:row>
      <xdr:rowOff>276226</xdr:rowOff>
    </xdr:to>
    <xdr:sp macro="" textlink="">
      <xdr:nvSpPr>
        <xdr:cNvPr id="1578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823760</xdr:colOff>
      <xdr:row>4</xdr:row>
      <xdr:rowOff>238126</xdr:rowOff>
    </xdr:to>
    <xdr:sp macro="" textlink="">
      <xdr:nvSpPr>
        <xdr:cNvPr id="1579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728510</xdr:colOff>
      <xdr:row>4</xdr:row>
      <xdr:rowOff>276226</xdr:rowOff>
    </xdr:to>
    <xdr:sp macro="" textlink="">
      <xdr:nvSpPr>
        <xdr:cNvPr id="1580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158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728510</xdr:colOff>
      <xdr:row>4</xdr:row>
      <xdr:rowOff>238126</xdr:rowOff>
    </xdr:to>
    <xdr:sp macro="" textlink="">
      <xdr:nvSpPr>
        <xdr:cNvPr id="158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823760</xdr:colOff>
      <xdr:row>4</xdr:row>
      <xdr:rowOff>238126</xdr:rowOff>
    </xdr:to>
    <xdr:sp macro="" textlink="">
      <xdr:nvSpPr>
        <xdr:cNvPr id="1583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728510</xdr:colOff>
      <xdr:row>4</xdr:row>
      <xdr:rowOff>276226</xdr:rowOff>
    </xdr:to>
    <xdr:sp macro="" textlink="">
      <xdr:nvSpPr>
        <xdr:cNvPr id="1584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85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86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87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88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89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90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591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592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9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59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595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596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597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598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599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00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01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02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03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04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0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0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07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08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609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610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611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612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613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614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615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616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61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61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619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620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21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22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23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24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25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26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27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28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2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3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31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32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33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34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35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36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37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38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39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40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4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4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43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44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45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46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47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48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49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50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51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52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5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5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55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56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57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58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59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60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61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62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63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64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6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66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67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668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669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670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671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672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673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674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675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676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67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67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679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680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681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682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683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1684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1685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1686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687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688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68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169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1691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1692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93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94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95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696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697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698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699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700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70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70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703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704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705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706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707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708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709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710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711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712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71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71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715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716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754577</xdr:colOff>
      <xdr:row>4</xdr:row>
      <xdr:rowOff>238126</xdr:rowOff>
    </xdr:to>
    <xdr:sp macro="" textlink="">
      <xdr:nvSpPr>
        <xdr:cNvPr id="1717" name="AutoShape 1" hidden="1"/>
        <xdr:cNvSpPr>
          <a:spLocks noChangeAspect="1" noChangeArrowheads="1"/>
        </xdr:cNvSpPr>
      </xdr:nvSpPr>
      <xdr:spPr bwMode="auto">
        <a:xfrm>
          <a:off x="4313208" y="326187"/>
          <a:ext cx="29111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659327</xdr:colOff>
      <xdr:row>4</xdr:row>
      <xdr:rowOff>276226</xdr:rowOff>
    </xdr:to>
    <xdr:sp macro="" textlink="">
      <xdr:nvSpPr>
        <xdr:cNvPr id="1718" name="AutoShape 1" hidden="1"/>
        <xdr:cNvSpPr>
          <a:spLocks noChangeAspect="1" noChangeArrowheads="1"/>
        </xdr:cNvSpPr>
      </xdr:nvSpPr>
      <xdr:spPr bwMode="auto">
        <a:xfrm>
          <a:off x="4313208" y="329781"/>
          <a:ext cx="28159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659327</xdr:colOff>
      <xdr:row>4</xdr:row>
      <xdr:rowOff>238126</xdr:rowOff>
    </xdr:to>
    <xdr:sp macro="" textlink="">
      <xdr:nvSpPr>
        <xdr:cNvPr id="1719" name="AutoShape 1" hidden="1"/>
        <xdr:cNvSpPr>
          <a:spLocks noChangeAspect="1" noChangeArrowheads="1"/>
        </xdr:cNvSpPr>
      </xdr:nvSpPr>
      <xdr:spPr bwMode="auto">
        <a:xfrm>
          <a:off x="4313208" y="326187"/>
          <a:ext cx="2815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659327</xdr:colOff>
      <xdr:row>4</xdr:row>
      <xdr:rowOff>238126</xdr:rowOff>
    </xdr:to>
    <xdr:sp macro="" textlink="">
      <xdr:nvSpPr>
        <xdr:cNvPr id="1720" name="AutoShape 1" hidden="1"/>
        <xdr:cNvSpPr>
          <a:spLocks noChangeAspect="1" noChangeArrowheads="1"/>
        </xdr:cNvSpPr>
      </xdr:nvSpPr>
      <xdr:spPr bwMode="auto">
        <a:xfrm>
          <a:off x="4313208" y="326187"/>
          <a:ext cx="2815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754577</xdr:colOff>
      <xdr:row>4</xdr:row>
      <xdr:rowOff>238126</xdr:rowOff>
    </xdr:to>
    <xdr:sp macro="" textlink="">
      <xdr:nvSpPr>
        <xdr:cNvPr id="1721" name="AutoShape 1" hidden="1"/>
        <xdr:cNvSpPr>
          <a:spLocks noChangeAspect="1" noChangeArrowheads="1"/>
        </xdr:cNvSpPr>
      </xdr:nvSpPr>
      <xdr:spPr bwMode="auto">
        <a:xfrm>
          <a:off x="4313208" y="326187"/>
          <a:ext cx="29111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659327</xdr:colOff>
      <xdr:row>4</xdr:row>
      <xdr:rowOff>276226</xdr:rowOff>
    </xdr:to>
    <xdr:sp macro="" textlink="">
      <xdr:nvSpPr>
        <xdr:cNvPr id="1722" name="AutoShape 1" hidden="1"/>
        <xdr:cNvSpPr>
          <a:spLocks noChangeAspect="1" noChangeArrowheads="1"/>
        </xdr:cNvSpPr>
      </xdr:nvSpPr>
      <xdr:spPr bwMode="auto">
        <a:xfrm>
          <a:off x="4313208" y="329781"/>
          <a:ext cx="28159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830777</xdr:colOff>
      <xdr:row>4</xdr:row>
      <xdr:rowOff>238126</xdr:rowOff>
    </xdr:to>
    <xdr:sp macro="" textlink="">
      <xdr:nvSpPr>
        <xdr:cNvPr id="1723" name="AutoShape 1" hidden="1"/>
        <xdr:cNvSpPr>
          <a:spLocks noChangeAspect="1" noChangeArrowheads="1"/>
        </xdr:cNvSpPr>
      </xdr:nvSpPr>
      <xdr:spPr bwMode="auto">
        <a:xfrm>
          <a:off x="4313208" y="326187"/>
          <a:ext cx="29873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735527</xdr:colOff>
      <xdr:row>4</xdr:row>
      <xdr:rowOff>276226</xdr:rowOff>
    </xdr:to>
    <xdr:sp macro="" textlink="">
      <xdr:nvSpPr>
        <xdr:cNvPr id="1724" name="AutoShape 1" hidden="1"/>
        <xdr:cNvSpPr>
          <a:spLocks noChangeAspect="1" noChangeArrowheads="1"/>
        </xdr:cNvSpPr>
      </xdr:nvSpPr>
      <xdr:spPr bwMode="auto">
        <a:xfrm>
          <a:off x="4313208" y="329781"/>
          <a:ext cx="28921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735527</xdr:colOff>
      <xdr:row>4</xdr:row>
      <xdr:rowOff>238126</xdr:rowOff>
    </xdr:to>
    <xdr:sp macro="" textlink="">
      <xdr:nvSpPr>
        <xdr:cNvPr id="1725" name="AutoShape 1" hidden="1"/>
        <xdr:cNvSpPr>
          <a:spLocks noChangeAspect="1" noChangeArrowheads="1"/>
        </xdr:cNvSpPr>
      </xdr:nvSpPr>
      <xdr:spPr bwMode="auto">
        <a:xfrm>
          <a:off x="4313208" y="326187"/>
          <a:ext cx="28921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735527</xdr:colOff>
      <xdr:row>4</xdr:row>
      <xdr:rowOff>238126</xdr:rowOff>
    </xdr:to>
    <xdr:sp macro="" textlink="">
      <xdr:nvSpPr>
        <xdr:cNvPr id="1726" name="AutoShape 1" hidden="1"/>
        <xdr:cNvSpPr>
          <a:spLocks noChangeAspect="1" noChangeArrowheads="1"/>
        </xdr:cNvSpPr>
      </xdr:nvSpPr>
      <xdr:spPr bwMode="auto">
        <a:xfrm>
          <a:off x="4313208" y="326187"/>
          <a:ext cx="28921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830777</xdr:colOff>
      <xdr:row>4</xdr:row>
      <xdr:rowOff>238126</xdr:rowOff>
    </xdr:to>
    <xdr:sp macro="" textlink="">
      <xdr:nvSpPr>
        <xdr:cNvPr id="1727" name="AutoShape 1" hidden="1"/>
        <xdr:cNvSpPr>
          <a:spLocks noChangeAspect="1" noChangeArrowheads="1"/>
        </xdr:cNvSpPr>
      </xdr:nvSpPr>
      <xdr:spPr bwMode="auto">
        <a:xfrm>
          <a:off x="4313208" y="326187"/>
          <a:ext cx="29873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735527</xdr:colOff>
      <xdr:row>4</xdr:row>
      <xdr:rowOff>276226</xdr:rowOff>
    </xdr:to>
    <xdr:sp macro="" textlink="">
      <xdr:nvSpPr>
        <xdr:cNvPr id="1728" name="AutoShape 1" hidden="1"/>
        <xdr:cNvSpPr>
          <a:spLocks noChangeAspect="1" noChangeArrowheads="1"/>
        </xdr:cNvSpPr>
      </xdr:nvSpPr>
      <xdr:spPr bwMode="auto">
        <a:xfrm>
          <a:off x="4313208" y="329781"/>
          <a:ext cx="28921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754577</xdr:colOff>
      <xdr:row>4</xdr:row>
      <xdr:rowOff>238126</xdr:rowOff>
    </xdr:to>
    <xdr:sp macro="" textlink="">
      <xdr:nvSpPr>
        <xdr:cNvPr id="1729" name="AutoShape 1" hidden="1"/>
        <xdr:cNvSpPr>
          <a:spLocks noChangeAspect="1" noChangeArrowheads="1"/>
        </xdr:cNvSpPr>
      </xdr:nvSpPr>
      <xdr:spPr bwMode="auto">
        <a:xfrm>
          <a:off x="4313208" y="326187"/>
          <a:ext cx="29111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659327</xdr:colOff>
      <xdr:row>4</xdr:row>
      <xdr:rowOff>276226</xdr:rowOff>
    </xdr:to>
    <xdr:sp macro="" textlink="">
      <xdr:nvSpPr>
        <xdr:cNvPr id="1730" name="AutoShape 1" hidden="1"/>
        <xdr:cNvSpPr>
          <a:spLocks noChangeAspect="1" noChangeArrowheads="1"/>
        </xdr:cNvSpPr>
      </xdr:nvSpPr>
      <xdr:spPr bwMode="auto">
        <a:xfrm>
          <a:off x="4313208" y="329781"/>
          <a:ext cx="28159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659327</xdr:colOff>
      <xdr:row>4</xdr:row>
      <xdr:rowOff>238126</xdr:rowOff>
    </xdr:to>
    <xdr:sp macro="" textlink="">
      <xdr:nvSpPr>
        <xdr:cNvPr id="1731" name="AutoShape 1" hidden="1"/>
        <xdr:cNvSpPr>
          <a:spLocks noChangeAspect="1" noChangeArrowheads="1"/>
        </xdr:cNvSpPr>
      </xdr:nvSpPr>
      <xdr:spPr bwMode="auto">
        <a:xfrm>
          <a:off x="4313208" y="326187"/>
          <a:ext cx="2815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659327</xdr:colOff>
      <xdr:row>4</xdr:row>
      <xdr:rowOff>238126</xdr:rowOff>
    </xdr:to>
    <xdr:sp macro="" textlink="">
      <xdr:nvSpPr>
        <xdr:cNvPr id="1732" name="AutoShape 1" hidden="1"/>
        <xdr:cNvSpPr>
          <a:spLocks noChangeAspect="1" noChangeArrowheads="1"/>
        </xdr:cNvSpPr>
      </xdr:nvSpPr>
      <xdr:spPr bwMode="auto">
        <a:xfrm>
          <a:off x="4313208" y="326187"/>
          <a:ext cx="28159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754577</xdr:colOff>
      <xdr:row>4</xdr:row>
      <xdr:rowOff>238126</xdr:rowOff>
    </xdr:to>
    <xdr:sp macro="" textlink="">
      <xdr:nvSpPr>
        <xdr:cNvPr id="1733" name="AutoShape 1" hidden="1"/>
        <xdr:cNvSpPr>
          <a:spLocks noChangeAspect="1" noChangeArrowheads="1"/>
        </xdr:cNvSpPr>
      </xdr:nvSpPr>
      <xdr:spPr bwMode="auto">
        <a:xfrm>
          <a:off x="4313208" y="326187"/>
          <a:ext cx="29111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204355</xdr:rowOff>
    </xdr:from>
    <xdr:to>
      <xdr:col>6</xdr:col>
      <xdr:colOff>659327</xdr:colOff>
      <xdr:row>4</xdr:row>
      <xdr:rowOff>185306</xdr:rowOff>
    </xdr:to>
    <xdr:sp macro="" textlink="">
      <xdr:nvSpPr>
        <xdr:cNvPr id="1734" name="AutoShape 1" hidden="1"/>
        <xdr:cNvSpPr>
          <a:spLocks noChangeAspect="1" noChangeArrowheads="1"/>
        </xdr:cNvSpPr>
      </xdr:nvSpPr>
      <xdr:spPr bwMode="auto">
        <a:xfrm>
          <a:off x="4313208" y="325125"/>
          <a:ext cx="2815930" cy="498536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830777</xdr:colOff>
      <xdr:row>4</xdr:row>
      <xdr:rowOff>238126</xdr:rowOff>
    </xdr:to>
    <xdr:sp macro="" textlink="">
      <xdr:nvSpPr>
        <xdr:cNvPr id="1735" name="AutoShape 1" hidden="1"/>
        <xdr:cNvSpPr>
          <a:spLocks noChangeAspect="1" noChangeArrowheads="1"/>
        </xdr:cNvSpPr>
      </xdr:nvSpPr>
      <xdr:spPr bwMode="auto">
        <a:xfrm>
          <a:off x="4313208" y="326187"/>
          <a:ext cx="29873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735527</xdr:colOff>
      <xdr:row>4</xdr:row>
      <xdr:rowOff>276226</xdr:rowOff>
    </xdr:to>
    <xdr:sp macro="" textlink="">
      <xdr:nvSpPr>
        <xdr:cNvPr id="1736" name="AutoShape 1" hidden="1"/>
        <xdr:cNvSpPr>
          <a:spLocks noChangeAspect="1" noChangeArrowheads="1"/>
        </xdr:cNvSpPr>
      </xdr:nvSpPr>
      <xdr:spPr bwMode="auto">
        <a:xfrm>
          <a:off x="4313208" y="329781"/>
          <a:ext cx="28921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735527</xdr:colOff>
      <xdr:row>4</xdr:row>
      <xdr:rowOff>238126</xdr:rowOff>
    </xdr:to>
    <xdr:sp macro="" textlink="">
      <xdr:nvSpPr>
        <xdr:cNvPr id="1737" name="AutoShape 1" hidden="1"/>
        <xdr:cNvSpPr>
          <a:spLocks noChangeAspect="1" noChangeArrowheads="1"/>
        </xdr:cNvSpPr>
      </xdr:nvSpPr>
      <xdr:spPr bwMode="auto">
        <a:xfrm>
          <a:off x="4313208" y="326187"/>
          <a:ext cx="28921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735527</xdr:colOff>
      <xdr:row>4</xdr:row>
      <xdr:rowOff>238126</xdr:rowOff>
    </xdr:to>
    <xdr:sp macro="" textlink="">
      <xdr:nvSpPr>
        <xdr:cNvPr id="1738" name="AutoShape 1" hidden="1"/>
        <xdr:cNvSpPr>
          <a:spLocks noChangeAspect="1" noChangeArrowheads="1"/>
        </xdr:cNvSpPr>
      </xdr:nvSpPr>
      <xdr:spPr bwMode="auto">
        <a:xfrm>
          <a:off x="4313208" y="326187"/>
          <a:ext cx="289213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830777</xdr:colOff>
      <xdr:row>4</xdr:row>
      <xdr:rowOff>238126</xdr:rowOff>
    </xdr:to>
    <xdr:sp macro="" textlink="">
      <xdr:nvSpPr>
        <xdr:cNvPr id="1739" name="AutoShape 1" hidden="1"/>
        <xdr:cNvSpPr>
          <a:spLocks noChangeAspect="1" noChangeArrowheads="1"/>
        </xdr:cNvSpPr>
      </xdr:nvSpPr>
      <xdr:spPr bwMode="auto">
        <a:xfrm>
          <a:off x="4313208" y="326187"/>
          <a:ext cx="298738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735527</xdr:colOff>
      <xdr:row>4</xdr:row>
      <xdr:rowOff>276226</xdr:rowOff>
    </xdr:to>
    <xdr:sp macro="" textlink="">
      <xdr:nvSpPr>
        <xdr:cNvPr id="1740" name="AutoShape 1" hidden="1"/>
        <xdr:cNvSpPr>
          <a:spLocks noChangeAspect="1" noChangeArrowheads="1"/>
        </xdr:cNvSpPr>
      </xdr:nvSpPr>
      <xdr:spPr bwMode="auto">
        <a:xfrm>
          <a:off x="4313208" y="329781"/>
          <a:ext cx="2892130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753575</xdr:colOff>
      <xdr:row>4</xdr:row>
      <xdr:rowOff>238126</xdr:rowOff>
    </xdr:to>
    <xdr:sp macro="" textlink="">
      <xdr:nvSpPr>
        <xdr:cNvPr id="1741" name="AutoShape 1" hidden="1"/>
        <xdr:cNvSpPr>
          <a:spLocks noChangeAspect="1" noChangeArrowheads="1"/>
        </xdr:cNvSpPr>
      </xdr:nvSpPr>
      <xdr:spPr bwMode="auto">
        <a:xfrm>
          <a:off x="4313208" y="326187"/>
          <a:ext cx="29101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658325</xdr:colOff>
      <xdr:row>4</xdr:row>
      <xdr:rowOff>276226</xdr:rowOff>
    </xdr:to>
    <xdr:sp macro="" textlink="">
      <xdr:nvSpPr>
        <xdr:cNvPr id="1742" name="AutoShape 1" hidden="1"/>
        <xdr:cNvSpPr>
          <a:spLocks noChangeAspect="1" noChangeArrowheads="1"/>
        </xdr:cNvSpPr>
      </xdr:nvSpPr>
      <xdr:spPr bwMode="auto">
        <a:xfrm>
          <a:off x="4313208" y="329781"/>
          <a:ext cx="281492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658325</xdr:colOff>
      <xdr:row>4</xdr:row>
      <xdr:rowOff>238126</xdr:rowOff>
    </xdr:to>
    <xdr:sp macro="" textlink="">
      <xdr:nvSpPr>
        <xdr:cNvPr id="1743" name="AutoShape 1" hidden="1"/>
        <xdr:cNvSpPr>
          <a:spLocks noChangeAspect="1" noChangeArrowheads="1"/>
        </xdr:cNvSpPr>
      </xdr:nvSpPr>
      <xdr:spPr bwMode="auto">
        <a:xfrm>
          <a:off x="4313208" y="326187"/>
          <a:ext cx="28149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658325</xdr:colOff>
      <xdr:row>4</xdr:row>
      <xdr:rowOff>238126</xdr:rowOff>
    </xdr:to>
    <xdr:sp macro="" textlink="">
      <xdr:nvSpPr>
        <xdr:cNvPr id="1744" name="AutoShape 1" hidden="1"/>
        <xdr:cNvSpPr>
          <a:spLocks noChangeAspect="1" noChangeArrowheads="1"/>
        </xdr:cNvSpPr>
      </xdr:nvSpPr>
      <xdr:spPr bwMode="auto">
        <a:xfrm>
          <a:off x="4313208" y="326187"/>
          <a:ext cx="28149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753575</xdr:colOff>
      <xdr:row>4</xdr:row>
      <xdr:rowOff>238126</xdr:rowOff>
    </xdr:to>
    <xdr:sp macro="" textlink="">
      <xdr:nvSpPr>
        <xdr:cNvPr id="1745" name="AutoShape 1" hidden="1"/>
        <xdr:cNvSpPr>
          <a:spLocks noChangeAspect="1" noChangeArrowheads="1"/>
        </xdr:cNvSpPr>
      </xdr:nvSpPr>
      <xdr:spPr bwMode="auto">
        <a:xfrm>
          <a:off x="4313208" y="326187"/>
          <a:ext cx="29101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658325</xdr:colOff>
      <xdr:row>4</xdr:row>
      <xdr:rowOff>276226</xdr:rowOff>
    </xdr:to>
    <xdr:sp macro="" textlink="">
      <xdr:nvSpPr>
        <xdr:cNvPr id="1746" name="AutoShape 1" hidden="1"/>
        <xdr:cNvSpPr>
          <a:spLocks noChangeAspect="1" noChangeArrowheads="1"/>
        </xdr:cNvSpPr>
      </xdr:nvSpPr>
      <xdr:spPr bwMode="auto">
        <a:xfrm>
          <a:off x="4313208" y="329781"/>
          <a:ext cx="281492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747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748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4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5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751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752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753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754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755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1756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1757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1758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759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760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76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176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1763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1764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1012726</xdr:colOff>
      <xdr:row>4</xdr:row>
      <xdr:rowOff>238126</xdr:rowOff>
    </xdr:to>
    <xdr:sp macro="" textlink="">
      <xdr:nvSpPr>
        <xdr:cNvPr id="1765" name="AutoShape 1" hidden="1"/>
        <xdr:cNvSpPr>
          <a:spLocks noChangeAspect="1" noChangeArrowheads="1"/>
        </xdr:cNvSpPr>
      </xdr:nvSpPr>
      <xdr:spPr bwMode="auto">
        <a:xfrm>
          <a:off x="4313208" y="326187"/>
          <a:ext cx="31693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6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6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6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6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7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7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7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886925</xdr:colOff>
      <xdr:row>4</xdr:row>
      <xdr:rowOff>276226</xdr:rowOff>
    </xdr:to>
    <xdr:sp macro="" textlink="">
      <xdr:nvSpPr>
        <xdr:cNvPr id="1773" name="AutoShape 1" hidden="1"/>
        <xdr:cNvSpPr>
          <a:spLocks noChangeAspect="1" noChangeArrowheads="1"/>
        </xdr:cNvSpPr>
      </xdr:nvSpPr>
      <xdr:spPr bwMode="auto">
        <a:xfrm>
          <a:off x="4313208" y="329781"/>
          <a:ext cx="304352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7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7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7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7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7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77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780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1781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782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1783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1786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1787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1388053</xdr:colOff>
      <xdr:row>4</xdr:row>
      <xdr:rowOff>218575</xdr:rowOff>
    </xdr:to>
    <xdr:sp macro="" textlink="">
      <xdr:nvSpPr>
        <xdr:cNvPr id="1788" name="AutoShape 1" hidden="1"/>
        <xdr:cNvSpPr>
          <a:spLocks noChangeAspect="1" noChangeArrowheads="1"/>
        </xdr:cNvSpPr>
      </xdr:nvSpPr>
      <xdr:spPr bwMode="auto">
        <a:xfrm>
          <a:off x="2156604" y="323888"/>
          <a:ext cx="1077502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17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9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9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9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9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79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1795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1796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1797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1798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7</xdr:col>
      <xdr:colOff>619066</xdr:colOff>
      <xdr:row>4</xdr:row>
      <xdr:rowOff>238126</xdr:rowOff>
    </xdr:to>
    <xdr:sp macro="" textlink="">
      <xdr:nvSpPr>
        <xdr:cNvPr id="1799" name="AutoShape 1" hidden="1"/>
        <xdr:cNvSpPr>
          <a:spLocks noChangeAspect="1" noChangeArrowheads="1"/>
        </xdr:cNvSpPr>
      </xdr:nvSpPr>
      <xdr:spPr bwMode="auto">
        <a:xfrm>
          <a:off x="4313208" y="326187"/>
          <a:ext cx="385397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886925</xdr:colOff>
      <xdr:row>4</xdr:row>
      <xdr:rowOff>238126</xdr:rowOff>
    </xdr:to>
    <xdr:sp macro="" textlink="">
      <xdr:nvSpPr>
        <xdr:cNvPr id="1800" name="AutoShape 1" hidden="1"/>
        <xdr:cNvSpPr>
          <a:spLocks noChangeAspect="1" noChangeArrowheads="1"/>
        </xdr:cNvSpPr>
      </xdr:nvSpPr>
      <xdr:spPr bwMode="auto">
        <a:xfrm>
          <a:off x="4313208" y="326187"/>
          <a:ext cx="30435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7</xdr:col>
      <xdr:colOff>523816</xdr:colOff>
      <xdr:row>4</xdr:row>
      <xdr:rowOff>276226</xdr:rowOff>
    </xdr:to>
    <xdr:sp macro="" textlink="">
      <xdr:nvSpPr>
        <xdr:cNvPr id="1801" name="AutoShape 1" hidden="1"/>
        <xdr:cNvSpPr>
          <a:spLocks noChangeAspect="1" noChangeArrowheads="1"/>
        </xdr:cNvSpPr>
      </xdr:nvSpPr>
      <xdr:spPr bwMode="auto">
        <a:xfrm>
          <a:off x="4313208" y="329781"/>
          <a:ext cx="375872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886925</xdr:colOff>
      <xdr:row>4</xdr:row>
      <xdr:rowOff>238126</xdr:rowOff>
    </xdr:to>
    <xdr:sp macro="" textlink="">
      <xdr:nvSpPr>
        <xdr:cNvPr id="1802" name="AutoShape 1" hidden="1"/>
        <xdr:cNvSpPr>
          <a:spLocks noChangeAspect="1" noChangeArrowheads="1"/>
        </xdr:cNvSpPr>
      </xdr:nvSpPr>
      <xdr:spPr bwMode="auto">
        <a:xfrm>
          <a:off x="4313208" y="326187"/>
          <a:ext cx="30435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1012726</xdr:colOff>
      <xdr:row>4</xdr:row>
      <xdr:rowOff>238126</xdr:rowOff>
    </xdr:to>
    <xdr:sp macro="" textlink="">
      <xdr:nvSpPr>
        <xdr:cNvPr id="1803" name="AutoShape 1" hidden="1"/>
        <xdr:cNvSpPr>
          <a:spLocks noChangeAspect="1" noChangeArrowheads="1"/>
        </xdr:cNvSpPr>
      </xdr:nvSpPr>
      <xdr:spPr bwMode="auto">
        <a:xfrm>
          <a:off x="4313208" y="326187"/>
          <a:ext cx="316932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886925</xdr:colOff>
      <xdr:row>4</xdr:row>
      <xdr:rowOff>276226</xdr:rowOff>
    </xdr:to>
    <xdr:sp macro="" textlink="">
      <xdr:nvSpPr>
        <xdr:cNvPr id="1804" name="AutoShape 1" hidden="1"/>
        <xdr:cNvSpPr>
          <a:spLocks noChangeAspect="1" noChangeArrowheads="1"/>
        </xdr:cNvSpPr>
      </xdr:nvSpPr>
      <xdr:spPr bwMode="auto">
        <a:xfrm>
          <a:off x="4313208" y="329781"/>
          <a:ext cx="304352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80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80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0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0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80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1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1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1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1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81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81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1816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1817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1818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1819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2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3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840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1841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842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1843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4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4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4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4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4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4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5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6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7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7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7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7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874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1875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876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1877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7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7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8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89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0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908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1909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910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1911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1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2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3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4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5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5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195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1953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1954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1955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1956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5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5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5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6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7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8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9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9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9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9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9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9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9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199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1998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1999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2000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001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0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0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0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0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0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0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0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0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1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2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3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4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4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4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2043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044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2045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046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4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4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4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5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6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7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8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8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8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8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8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8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8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08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2088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0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2090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091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09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0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1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2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3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3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3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2133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134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2135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136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3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3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3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4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5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6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7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7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7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7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7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7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7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7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2178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179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2180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181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8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8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8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8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8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8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8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8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19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0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1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2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2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22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2223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224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2225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226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2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2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2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3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4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5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6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2268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269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2270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2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7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8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29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0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1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1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1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2313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3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2315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316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1088926</xdr:colOff>
      <xdr:row>4</xdr:row>
      <xdr:rowOff>238126</xdr:rowOff>
    </xdr:to>
    <xdr:sp macro="" textlink="">
      <xdr:nvSpPr>
        <xdr:cNvPr id="2317" name="AutoShape 1" hidden="1"/>
        <xdr:cNvSpPr>
          <a:spLocks noChangeAspect="1" noChangeArrowheads="1"/>
        </xdr:cNvSpPr>
      </xdr:nvSpPr>
      <xdr:spPr bwMode="auto">
        <a:xfrm>
          <a:off x="4313208" y="326187"/>
          <a:ext cx="323690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993676</xdr:colOff>
      <xdr:row>4</xdr:row>
      <xdr:rowOff>276226</xdr:rowOff>
    </xdr:to>
    <xdr:sp macro="" textlink="">
      <xdr:nvSpPr>
        <xdr:cNvPr id="2318" name="AutoShape 1" hidden="1"/>
        <xdr:cNvSpPr>
          <a:spLocks noChangeAspect="1" noChangeArrowheads="1"/>
        </xdr:cNvSpPr>
      </xdr:nvSpPr>
      <xdr:spPr bwMode="auto">
        <a:xfrm>
          <a:off x="4313208" y="329781"/>
          <a:ext cx="31502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993676</xdr:colOff>
      <xdr:row>4</xdr:row>
      <xdr:rowOff>238126</xdr:rowOff>
    </xdr:to>
    <xdr:sp macro="" textlink="">
      <xdr:nvSpPr>
        <xdr:cNvPr id="2319" name="AutoShape 1" hidden="1"/>
        <xdr:cNvSpPr>
          <a:spLocks noChangeAspect="1" noChangeArrowheads="1"/>
        </xdr:cNvSpPr>
      </xdr:nvSpPr>
      <xdr:spPr bwMode="auto">
        <a:xfrm>
          <a:off x="4313208" y="326187"/>
          <a:ext cx="31502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993676</xdr:colOff>
      <xdr:row>4</xdr:row>
      <xdr:rowOff>238126</xdr:rowOff>
    </xdr:to>
    <xdr:sp macro="" textlink="">
      <xdr:nvSpPr>
        <xdr:cNvPr id="2320" name="AutoShape 1" hidden="1"/>
        <xdr:cNvSpPr>
          <a:spLocks noChangeAspect="1" noChangeArrowheads="1"/>
        </xdr:cNvSpPr>
      </xdr:nvSpPr>
      <xdr:spPr bwMode="auto">
        <a:xfrm>
          <a:off x="4313208" y="326187"/>
          <a:ext cx="3150279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247650</xdr:rowOff>
    </xdr:from>
    <xdr:to>
      <xdr:col>6</xdr:col>
      <xdr:colOff>1088926</xdr:colOff>
      <xdr:row>4</xdr:row>
      <xdr:rowOff>228601</xdr:rowOff>
    </xdr:to>
    <xdr:sp macro="" textlink="">
      <xdr:nvSpPr>
        <xdr:cNvPr id="2321" name="AutoShape 1" hidden="1"/>
        <xdr:cNvSpPr>
          <a:spLocks noChangeAspect="1" noChangeArrowheads="1"/>
        </xdr:cNvSpPr>
      </xdr:nvSpPr>
      <xdr:spPr bwMode="auto">
        <a:xfrm>
          <a:off x="4313208" y="325288"/>
          <a:ext cx="323690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993676</xdr:colOff>
      <xdr:row>4</xdr:row>
      <xdr:rowOff>276226</xdr:rowOff>
    </xdr:to>
    <xdr:sp macro="" textlink="">
      <xdr:nvSpPr>
        <xdr:cNvPr id="2322" name="AutoShape 1" hidden="1"/>
        <xdr:cNvSpPr>
          <a:spLocks noChangeAspect="1" noChangeArrowheads="1"/>
        </xdr:cNvSpPr>
      </xdr:nvSpPr>
      <xdr:spPr bwMode="auto">
        <a:xfrm>
          <a:off x="4313208" y="329781"/>
          <a:ext cx="3150279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2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2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2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2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2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2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2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3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4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5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6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6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6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734524</xdr:colOff>
      <xdr:row>4</xdr:row>
      <xdr:rowOff>238126</xdr:rowOff>
    </xdr:to>
    <xdr:sp macro="" textlink="">
      <xdr:nvSpPr>
        <xdr:cNvPr id="236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7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829774</xdr:colOff>
      <xdr:row>4</xdr:row>
      <xdr:rowOff>238126</xdr:rowOff>
    </xdr:to>
    <xdr:sp macro="" textlink="">
      <xdr:nvSpPr>
        <xdr:cNvPr id="2364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365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734524</xdr:colOff>
      <xdr:row>4</xdr:row>
      <xdr:rowOff>276226</xdr:rowOff>
    </xdr:to>
    <xdr:sp macro="" textlink="">
      <xdr:nvSpPr>
        <xdr:cNvPr id="2366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367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6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6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7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8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39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0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2409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410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2411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412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1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1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1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1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1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1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1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2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3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4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5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6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7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8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49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50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51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52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734525</xdr:colOff>
      <xdr:row>4</xdr:row>
      <xdr:rowOff>238126</xdr:rowOff>
    </xdr:to>
    <xdr:sp macro="" textlink="">
      <xdr:nvSpPr>
        <xdr:cNvPr id="2453" name="AutoShape 1" hidden="1"/>
        <xdr:cNvSpPr>
          <a:spLocks noChangeAspect="1" noChangeArrowheads="1"/>
        </xdr:cNvSpPr>
      </xdr:nvSpPr>
      <xdr:spPr bwMode="auto">
        <a:xfrm>
          <a:off x="4313208" y="326187"/>
          <a:ext cx="289112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829775</xdr:colOff>
      <xdr:row>4</xdr:row>
      <xdr:rowOff>238126</xdr:rowOff>
    </xdr:to>
    <xdr:sp macro="" textlink="">
      <xdr:nvSpPr>
        <xdr:cNvPr id="2454" name="AutoShape 1" hidden="1"/>
        <xdr:cNvSpPr>
          <a:spLocks noChangeAspect="1" noChangeArrowheads="1"/>
        </xdr:cNvSpPr>
      </xdr:nvSpPr>
      <xdr:spPr bwMode="auto">
        <a:xfrm>
          <a:off x="4313208" y="326187"/>
          <a:ext cx="298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455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734525</xdr:colOff>
      <xdr:row>4</xdr:row>
      <xdr:rowOff>276226</xdr:rowOff>
    </xdr:to>
    <xdr:sp macro="" textlink="">
      <xdr:nvSpPr>
        <xdr:cNvPr id="2456" name="AutoShape 1" hidden="1"/>
        <xdr:cNvSpPr>
          <a:spLocks noChangeAspect="1" noChangeArrowheads="1"/>
        </xdr:cNvSpPr>
      </xdr:nvSpPr>
      <xdr:spPr bwMode="auto">
        <a:xfrm>
          <a:off x="4313208" y="329781"/>
          <a:ext cx="28911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457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460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4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464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467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4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4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4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475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4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479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4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483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4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487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2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2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490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1388051</xdr:colOff>
      <xdr:row>4</xdr:row>
      <xdr:rowOff>276226</xdr:rowOff>
    </xdr:to>
    <xdr:sp macro="" textlink="">
      <xdr:nvSpPr>
        <xdr:cNvPr id="24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2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2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4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1388051</xdr:colOff>
      <xdr:row>4</xdr:row>
      <xdr:rowOff>276226</xdr:rowOff>
    </xdr:to>
    <xdr:sp macro="" textlink="">
      <xdr:nvSpPr>
        <xdr:cNvPr id="24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498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4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502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5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506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510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5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518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522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5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526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530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534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538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542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546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550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554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558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562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566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570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574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578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582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586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590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5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598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602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6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606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610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2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6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26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618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2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622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2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24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25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26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27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28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29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0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1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2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3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4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5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6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7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8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39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0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1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2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3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4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5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6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7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8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49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0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1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2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3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4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5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6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7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8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59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60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61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62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63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733021</xdr:colOff>
      <xdr:row>4</xdr:row>
      <xdr:rowOff>238126</xdr:rowOff>
    </xdr:to>
    <xdr:sp macro="" textlink="">
      <xdr:nvSpPr>
        <xdr:cNvPr id="2664" name="AutoShape 1" hidden="1"/>
        <xdr:cNvSpPr>
          <a:spLocks noChangeAspect="1" noChangeArrowheads="1"/>
        </xdr:cNvSpPr>
      </xdr:nvSpPr>
      <xdr:spPr bwMode="auto">
        <a:xfrm>
          <a:off x="4313208" y="326187"/>
          <a:ext cx="28896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828271</xdr:colOff>
      <xdr:row>4</xdr:row>
      <xdr:rowOff>238126</xdr:rowOff>
    </xdr:to>
    <xdr:sp macro="" textlink="">
      <xdr:nvSpPr>
        <xdr:cNvPr id="2665" name="AutoShape 1" hidden="1"/>
        <xdr:cNvSpPr>
          <a:spLocks noChangeAspect="1" noChangeArrowheads="1"/>
        </xdr:cNvSpPr>
      </xdr:nvSpPr>
      <xdr:spPr bwMode="auto">
        <a:xfrm>
          <a:off x="4313208" y="326187"/>
          <a:ext cx="298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666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733887</xdr:colOff>
      <xdr:row>4</xdr:row>
      <xdr:rowOff>295275</xdr:rowOff>
    </xdr:to>
    <xdr:sp macro="" textlink="">
      <xdr:nvSpPr>
        <xdr:cNvPr id="2667" name="AutoShape 1" hidden="1"/>
        <xdr:cNvSpPr>
          <a:spLocks noChangeAspect="1" noChangeArrowheads="1"/>
        </xdr:cNvSpPr>
      </xdr:nvSpPr>
      <xdr:spPr bwMode="auto">
        <a:xfrm>
          <a:off x="4313208" y="327804"/>
          <a:ext cx="2890490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668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6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26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2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29</xdr:col>
      <xdr:colOff>414056</xdr:colOff>
      <xdr:row>4</xdr:row>
      <xdr:rowOff>218575</xdr:rowOff>
    </xdr:to>
    <xdr:sp macro="" textlink="">
      <xdr:nvSpPr>
        <xdr:cNvPr id="2675" name="AutoShape 1" hidden="1"/>
        <xdr:cNvSpPr>
          <a:spLocks noChangeAspect="1" noChangeArrowheads="1"/>
        </xdr:cNvSpPr>
      </xdr:nvSpPr>
      <xdr:spPr bwMode="auto">
        <a:xfrm>
          <a:off x="30192453" y="323888"/>
          <a:ext cx="1492358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1388920</xdr:colOff>
      <xdr:row>4</xdr:row>
      <xdr:rowOff>295275</xdr:rowOff>
    </xdr:to>
    <xdr:sp macro="" textlink="">
      <xdr:nvSpPr>
        <xdr:cNvPr id="2676" name="AutoShape 1" hidden="1"/>
        <xdr:cNvSpPr>
          <a:spLocks noChangeAspect="1" noChangeArrowheads="1"/>
        </xdr:cNvSpPr>
      </xdr:nvSpPr>
      <xdr:spPr bwMode="auto">
        <a:xfrm>
          <a:off x="2156604" y="327804"/>
          <a:ext cx="107836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7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7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7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8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69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0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1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1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1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1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1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1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1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1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18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19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2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3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4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238125</xdr:rowOff>
    </xdr:from>
    <xdr:to>
      <xdr:col>6</xdr:col>
      <xdr:colOff>823758</xdr:colOff>
      <xdr:row>4</xdr:row>
      <xdr:rowOff>219076</xdr:rowOff>
    </xdr:to>
    <xdr:sp macro="" textlink="">
      <xdr:nvSpPr>
        <xdr:cNvPr id="2750" name="AutoShape 1" hidden="1"/>
        <xdr:cNvSpPr>
          <a:spLocks noChangeAspect="1" noChangeArrowheads="1"/>
        </xdr:cNvSpPr>
      </xdr:nvSpPr>
      <xdr:spPr bwMode="auto">
        <a:xfrm>
          <a:off x="4313208" y="324389"/>
          <a:ext cx="2980361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51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2752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2753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2754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2755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2756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2757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58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59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6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6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62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63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2764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2765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2766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2767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2768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2769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70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71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7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7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74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75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2776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2777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2778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2779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2780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2781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82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83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8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8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86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87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2788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2789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2790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2791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2792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2793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94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95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9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79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798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799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800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801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0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0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0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0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0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0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0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0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1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2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3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4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4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4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2843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844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2845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846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4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4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4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5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6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7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8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8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8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8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8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8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8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288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2888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8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2890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891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9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9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9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9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9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9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9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89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0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1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2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3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3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3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2933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934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2935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936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3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3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3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4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5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6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7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7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7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7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7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7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7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7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2978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979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2980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2981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8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8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8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8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8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8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8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8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299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0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1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2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2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2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023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024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025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026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2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2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2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3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4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5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6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6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6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6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6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6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6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06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068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069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070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0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7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7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7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7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7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7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7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7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8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09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0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1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1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1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113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114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115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116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1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1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1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2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3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4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5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5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5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5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5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5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5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5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158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159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160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161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162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163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164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165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166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167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168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169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17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17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172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173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174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175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176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177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178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179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180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181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8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18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184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185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186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187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188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189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190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191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192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193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19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19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196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197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198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199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00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01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02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03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204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205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20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20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208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209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10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11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12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13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14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15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216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217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21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21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220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221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22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23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24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25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26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27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228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229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23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23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232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233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234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235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236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237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238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239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240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241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24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24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244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245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246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247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248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249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250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251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252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253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25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25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256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257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258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259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260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261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262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263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264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265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26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26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268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269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70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71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72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73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74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75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276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277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27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27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280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281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282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283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284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285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286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287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288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289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29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29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292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293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94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95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96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297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298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299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00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301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0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0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04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305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306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307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308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309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310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311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12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313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1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1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16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317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318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319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320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321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322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323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24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325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26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27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28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329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330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331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332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333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334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335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36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337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38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39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40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247650</xdr:rowOff>
    </xdr:from>
    <xdr:to>
      <xdr:col>6</xdr:col>
      <xdr:colOff>728509</xdr:colOff>
      <xdr:row>4</xdr:row>
      <xdr:rowOff>228601</xdr:rowOff>
    </xdr:to>
    <xdr:sp macro="" textlink="">
      <xdr:nvSpPr>
        <xdr:cNvPr id="3341" name="AutoShape 1" hidden="1"/>
        <xdr:cNvSpPr>
          <a:spLocks noChangeAspect="1" noChangeArrowheads="1"/>
        </xdr:cNvSpPr>
      </xdr:nvSpPr>
      <xdr:spPr bwMode="auto">
        <a:xfrm>
          <a:off x="4313208" y="325288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342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343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344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345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346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347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348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349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350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351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352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353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354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355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356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652308</xdr:colOff>
      <xdr:row>4</xdr:row>
      <xdr:rowOff>238126</xdr:rowOff>
    </xdr:to>
    <xdr:sp macro="" textlink="">
      <xdr:nvSpPr>
        <xdr:cNvPr id="3357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747558</xdr:colOff>
      <xdr:row>4</xdr:row>
      <xdr:rowOff>238126</xdr:rowOff>
    </xdr:to>
    <xdr:sp macro="" textlink="">
      <xdr:nvSpPr>
        <xdr:cNvPr id="3358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652308</xdr:colOff>
      <xdr:row>4</xdr:row>
      <xdr:rowOff>276226</xdr:rowOff>
    </xdr:to>
    <xdr:sp macro="" textlink="">
      <xdr:nvSpPr>
        <xdr:cNvPr id="3359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360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361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362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728508</xdr:colOff>
      <xdr:row>4</xdr:row>
      <xdr:rowOff>238126</xdr:rowOff>
    </xdr:to>
    <xdr:sp macro="" textlink="">
      <xdr:nvSpPr>
        <xdr:cNvPr id="3363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823758</xdr:colOff>
      <xdr:row>4</xdr:row>
      <xdr:rowOff>238126</xdr:rowOff>
    </xdr:to>
    <xdr:sp macro="" textlink="">
      <xdr:nvSpPr>
        <xdr:cNvPr id="3364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1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728508</xdr:colOff>
      <xdr:row>4</xdr:row>
      <xdr:rowOff>276226</xdr:rowOff>
    </xdr:to>
    <xdr:sp macro="" textlink="">
      <xdr:nvSpPr>
        <xdr:cNvPr id="3365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1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747559</xdr:colOff>
      <xdr:row>4</xdr:row>
      <xdr:rowOff>238126</xdr:rowOff>
    </xdr:to>
    <xdr:sp macro="" textlink="">
      <xdr:nvSpPr>
        <xdr:cNvPr id="3366" name="AutoShape 1" hidden="1"/>
        <xdr:cNvSpPr>
          <a:spLocks noChangeAspect="1" noChangeArrowheads="1"/>
        </xdr:cNvSpPr>
      </xdr:nvSpPr>
      <xdr:spPr bwMode="auto">
        <a:xfrm>
          <a:off x="4313208" y="326187"/>
          <a:ext cx="29041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367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368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652309</xdr:colOff>
      <xdr:row>4</xdr:row>
      <xdr:rowOff>238126</xdr:rowOff>
    </xdr:to>
    <xdr:sp macro="" textlink="">
      <xdr:nvSpPr>
        <xdr:cNvPr id="3369" name="AutoShape 1" hidden="1"/>
        <xdr:cNvSpPr>
          <a:spLocks noChangeAspect="1" noChangeArrowheads="1"/>
        </xdr:cNvSpPr>
      </xdr:nvSpPr>
      <xdr:spPr bwMode="auto">
        <a:xfrm>
          <a:off x="4313208" y="326187"/>
          <a:ext cx="28089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5195</xdr:rowOff>
    </xdr:from>
    <xdr:to>
      <xdr:col>6</xdr:col>
      <xdr:colOff>747559</xdr:colOff>
      <xdr:row>4</xdr:row>
      <xdr:rowOff>303934</xdr:rowOff>
    </xdr:to>
    <xdr:sp macro="" textlink="">
      <xdr:nvSpPr>
        <xdr:cNvPr id="3370" name="AutoShape 1" hidden="1"/>
        <xdr:cNvSpPr>
          <a:spLocks noChangeAspect="1" noChangeArrowheads="1"/>
        </xdr:cNvSpPr>
      </xdr:nvSpPr>
      <xdr:spPr bwMode="auto">
        <a:xfrm>
          <a:off x="4313208" y="332999"/>
          <a:ext cx="2904162" cy="48852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652309</xdr:colOff>
      <xdr:row>4</xdr:row>
      <xdr:rowOff>276226</xdr:rowOff>
    </xdr:to>
    <xdr:sp macro="" textlink="">
      <xdr:nvSpPr>
        <xdr:cNvPr id="3371" name="AutoShape 1" hidden="1"/>
        <xdr:cNvSpPr>
          <a:spLocks noChangeAspect="1" noChangeArrowheads="1"/>
        </xdr:cNvSpPr>
      </xdr:nvSpPr>
      <xdr:spPr bwMode="auto">
        <a:xfrm>
          <a:off x="4313208" y="329781"/>
          <a:ext cx="28089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72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728509</xdr:colOff>
      <xdr:row>4</xdr:row>
      <xdr:rowOff>276226</xdr:rowOff>
    </xdr:to>
    <xdr:sp macro="" textlink="">
      <xdr:nvSpPr>
        <xdr:cNvPr id="3373" name="AutoShape 1" hidden="1"/>
        <xdr:cNvSpPr>
          <a:spLocks noChangeAspect="1" noChangeArrowheads="1"/>
        </xdr:cNvSpPr>
      </xdr:nvSpPr>
      <xdr:spPr bwMode="auto">
        <a:xfrm>
          <a:off x="4313208" y="329781"/>
          <a:ext cx="2885112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74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728509</xdr:colOff>
      <xdr:row>4</xdr:row>
      <xdr:rowOff>238126</xdr:rowOff>
    </xdr:to>
    <xdr:sp macro="" textlink="">
      <xdr:nvSpPr>
        <xdr:cNvPr id="3375" name="AutoShape 1" hidden="1"/>
        <xdr:cNvSpPr>
          <a:spLocks noChangeAspect="1" noChangeArrowheads="1"/>
        </xdr:cNvSpPr>
      </xdr:nvSpPr>
      <xdr:spPr bwMode="auto">
        <a:xfrm>
          <a:off x="4313208" y="326187"/>
          <a:ext cx="288511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823759</xdr:colOff>
      <xdr:row>4</xdr:row>
      <xdr:rowOff>238126</xdr:rowOff>
    </xdr:to>
    <xdr:sp macro="" textlink="">
      <xdr:nvSpPr>
        <xdr:cNvPr id="3376" name="AutoShape 1" hidden="1"/>
        <xdr:cNvSpPr>
          <a:spLocks noChangeAspect="1" noChangeArrowheads="1"/>
        </xdr:cNvSpPr>
      </xdr:nvSpPr>
      <xdr:spPr bwMode="auto">
        <a:xfrm>
          <a:off x="4313208" y="326187"/>
          <a:ext cx="29803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5195</xdr:rowOff>
    </xdr:from>
    <xdr:to>
      <xdr:col>6</xdr:col>
      <xdr:colOff>728509</xdr:colOff>
      <xdr:row>4</xdr:row>
      <xdr:rowOff>303934</xdr:rowOff>
    </xdr:to>
    <xdr:sp macro="" textlink="">
      <xdr:nvSpPr>
        <xdr:cNvPr id="3377" name="AutoShape 1" hidden="1"/>
        <xdr:cNvSpPr>
          <a:spLocks noChangeAspect="1" noChangeArrowheads="1"/>
        </xdr:cNvSpPr>
      </xdr:nvSpPr>
      <xdr:spPr bwMode="auto">
        <a:xfrm>
          <a:off x="4313208" y="332999"/>
          <a:ext cx="2885112" cy="488520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378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379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380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381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382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383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384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385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386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387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388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389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390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391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392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393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394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395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396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397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398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399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00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401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02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403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04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05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06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407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08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409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10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11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12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413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14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15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16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17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18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19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20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21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22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23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24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25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26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27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28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29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30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31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32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33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34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538249</xdr:colOff>
      <xdr:row>4</xdr:row>
      <xdr:rowOff>238126</xdr:rowOff>
    </xdr:to>
    <xdr:sp macro="" textlink="">
      <xdr:nvSpPr>
        <xdr:cNvPr id="3435" name="AutoShape 1" hidden="1"/>
        <xdr:cNvSpPr>
          <a:spLocks noChangeAspect="1" noChangeArrowheads="1"/>
        </xdr:cNvSpPr>
      </xdr:nvSpPr>
      <xdr:spPr bwMode="auto">
        <a:xfrm>
          <a:off x="4313208" y="326187"/>
          <a:ext cx="231825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538249</xdr:colOff>
      <xdr:row>4</xdr:row>
      <xdr:rowOff>238126</xdr:rowOff>
    </xdr:to>
    <xdr:sp macro="" textlink="">
      <xdr:nvSpPr>
        <xdr:cNvPr id="3436" name="AutoShape 1" hidden="1"/>
        <xdr:cNvSpPr>
          <a:spLocks noChangeAspect="1" noChangeArrowheads="1"/>
        </xdr:cNvSpPr>
      </xdr:nvSpPr>
      <xdr:spPr bwMode="auto">
        <a:xfrm>
          <a:off x="4313208" y="326187"/>
          <a:ext cx="231825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538249</xdr:colOff>
      <xdr:row>4</xdr:row>
      <xdr:rowOff>238126</xdr:rowOff>
    </xdr:to>
    <xdr:sp macro="" textlink="">
      <xdr:nvSpPr>
        <xdr:cNvPr id="3437" name="AutoShape 1" hidden="1"/>
        <xdr:cNvSpPr>
          <a:spLocks noChangeAspect="1" noChangeArrowheads="1"/>
        </xdr:cNvSpPr>
      </xdr:nvSpPr>
      <xdr:spPr bwMode="auto">
        <a:xfrm>
          <a:off x="4313208" y="326187"/>
          <a:ext cx="2318258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538249</xdr:colOff>
      <xdr:row>4</xdr:row>
      <xdr:rowOff>276226</xdr:rowOff>
    </xdr:to>
    <xdr:sp macro="" textlink="">
      <xdr:nvSpPr>
        <xdr:cNvPr id="3438" name="AutoShape 1" hidden="1"/>
        <xdr:cNvSpPr>
          <a:spLocks noChangeAspect="1" noChangeArrowheads="1"/>
        </xdr:cNvSpPr>
      </xdr:nvSpPr>
      <xdr:spPr bwMode="auto">
        <a:xfrm>
          <a:off x="4313208" y="329781"/>
          <a:ext cx="23182588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39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440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41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42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43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444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45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446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47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48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49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450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51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452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53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54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55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456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57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458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59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60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61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462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25</xdr:col>
      <xdr:colOff>539114</xdr:colOff>
      <xdr:row>4</xdr:row>
      <xdr:rowOff>218575</xdr:rowOff>
    </xdr:to>
    <xdr:sp macro="" textlink="">
      <xdr:nvSpPr>
        <xdr:cNvPr id="3463" name="AutoShape 1" hidden="1"/>
        <xdr:cNvSpPr>
          <a:spLocks noChangeAspect="1" noChangeArrowheads="1"/>
        </xdr:cNvSpPr>
      </xdr:nvSpPr>
      <xdr:spPr bwMode="auto">
        <a:xfrm>
          <a:off x="4313208" y="323888"/>
          <a:ext cx="23183453" cy="498537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64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65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66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67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68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69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70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71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72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73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74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75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76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77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78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79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80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81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82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83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84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85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486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87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88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89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490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91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492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93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94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95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496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97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498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499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00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01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502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03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504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05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06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07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508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09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10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11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12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13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14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15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16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17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18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19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20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21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22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23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24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25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26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27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28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29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30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531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32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33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34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535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36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537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38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39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40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541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42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543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44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45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46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547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48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549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50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51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25</xdr:col>
      <xdr:colOff>539114</xdr:colOff>
      <xdr:row>4</xdr:row>
      <xdr:rowOff>238126</xdr:rowOff>
    </xdr:to>
    <xdr:sp macro="" textlink="">
      <xdr:nvSpPr>
        <xdr:cNvPr id="3552" name="AutoShape 1" hidden="1"/>
        <xdr:cNvSpPr>
          <a:spLocks noChangeAspect="1" noChangeArrowheads="1"/>
        </xdr:cNvSpPr>
      </xdr:nvSpPr>
      <xdr:spPr bwMode="auto">
        <a:xfrm>
          <a:off x="4313208" y="326187"/>
          <a:ext cx="23183453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25</xdr:col>
      <xdr:colOff>539114</xdr:colOff>
      <xdr:row>4</xdr:row>
      <xdr:rowOff>276226</xdr:rowOff>
    </xdr:to>
    <xdr:sp macro="" textlink="">
      <xdr:nvSpPr>
        <xdr:cNvPr id="3553" name="AutoShape 1" hidden="1"/>
        <xdr:cNvSpPr>
          <a:spLocks noChangeAspect="1" noChangeArrowheads="1"/>
        </xdr:cNvSpPr>
      </xdr:nvSpPr>
      <xdr:spPr bwMode="auto">
        <a:xfrm>
          <a:off x="4313208" y="329781"/>
          <a:ext cx="23183453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246283</xdr:rowOff>
    </xdr:from>
    <xdr:to>
      <xdr:col>25</xdr:col>
      <xdr:colOff>495818</xdr:colOff>
      <xdr:row>4</xdr:row>
      <xdr:rowOff>227234</xdr:rowOff>
    </xdr:to>
    <xdr:sp macro="" textlink="">
      <xdr:nvSpPr>
        <xdr:cNvPr id="3554" name="AutoShape 1" hidden="1"/>
        <xdr:cNvSpPr>
          <a:spLocks noChangeAspect="1" noChangeArrowheads="1"/>
        </xdr:cNvSpPr>
      </xdr:nvSpPr>
      <xdr:spPr bwMode="auto">
        <a:xfrm>
          <a:off x="4313208" y="323921"/>
          <a:ext cx="23140157" cy="498536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55" name="AutoShape 1" hidden="1"/>
        <xdr:cNvSpPr>
          <a:spLocks noChangeAspect="1" noChangeArrowheads="1"/>
        </xdr:cNvSpPr>
      </xdr:nvSpPr>
      <xdr:spPr bwMode="auto">
        <a:xfrm>
          <a:off x="4313208" y="326187"/>
          <a:ext cx="140075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56" name="AutoShape 1" hidden="1"/>
        <xdr:cNvSpPr>
          <a:spLocks noChangeAspect="1" noChangeArrowheads="1"/>
        </xdr:cNvSpPr>
      </xdr:nvSpPr>
      <xdr:spPr bwMode="auto">
        <a:xfrm>
          <a:off x="4313208" y="326187"/>
          <a:ext cx="140075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57" name="AutoShape 1" hidden="1"/>
        <xdr:cNvSpPr>
          <a:spLocks noChangeAspect="1" noChangeArrowheads="1"/>
        </xdr:cNvSpPr>
      </xdr:nvSpPr>
      <xdr:spPr bwMode="auto">
        <a:xfrm>
          <a:off x="4313208" y="326187"/>
          <a:ext cx="140075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58" name="AutoShape 1" hidden="1"/>
        <xdr:cNvSpPr>
          <a:spLocks noChangeAspect="1" noChangeArrowheads="1"/>
        </xdr:cNvSpPr>
      </xdr:nvSpPr>
      <xdr:spPr bwMode="auto">
        <a:xfrm>
          <a:off x="4313208" y="326187"/>
          <a:ext cx="140075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59" name="AutoShape 1" hidden="1"/>
        <xdr:cNvSpPr>
          <a:spLocks noChangeAspect="1" noChangeArrowheads="1"/>
        </xdr:cNvSpPr>
      </xdr:nvSpPr>
      <xdr:spPr bwMode="auto">
        <a:xfrm>
          <a:off x="4313208" y="326187"/>
          <a:ext cx="140075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60" name="AutoShape 1" hidden="1"/>
        <xdr:cNvSpPr>
          <a:spLocks noChangeAspect="1" noChangeArrowheads="1"/>
        </xdr:cNvSpPr>
      </xdr:nvSpPr>
      <xdr:spPr bwMode="auto">
        <a:xfrm>
          <a:off x="4313208" y="326187"/>
          <a:ext cx="140075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61" name="AutoShape 1" hidden="1"/>
        <xdr:cNvSpPr>
          <a:spLocks noChangeAspect="1" noChangeArrowheads="1"/>
        </xdr:cNvSpPr>
      </xdr:nvSpPr>
      <xdr:spPr bwMode="auto">
        <a:xfrm>
          <a:off x="4313208" y="326187"/>
          <a:ext cx="140075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62" name="AutoShape 1" hidden="1"/>
        <xdr:cNvSpPr>
          <a:spLocks noChangeAspect="1" noChangeArrowheads="1"/>
        </xdr:cNvSpPr>
      </xdr:nvSpPr>
      <xdr:spPr bwMode="auto">
        <a:xfrm>
          <a:off x="4313208" y="326187"/>
          <a:ext cx="140075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63" name="AutoShape 1" hidden="1"/>
        <xdr:cNvSpPr>
          <a:spLocks noChangeAspect="1" noChangeArrowheads="1"/>
        </xdr:cNvSpPr>
      </xdr:nvSpPr>
      <xdr:spPr bwMode="auto">
        <a:xfrm>
          <a:off x="4313208" y="326187"/>
          <a:ext cx="140075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64" name="AutoShape 1" hidden="1"/>
        <xdr:cNvSpPr>
          <a:spLocks noChangeAspect="1" noChangeArrowheads="1"/>
        </xdr:cNvSpPr>
      </xdr:nvSpPr>
      <xdr:spPr bwMode="auto">
        <a:xfrm>
          <a:off x="4313208" y="326187"/>
          <a:ext cx="140075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65" name="AutoShape 1" hidden="1"/>
        <xdr:cNvSpPr>
          <a:spLocks noChangeAspect="1" noChangeArrowheads="1"/>
        </xdr:cNvSpPr>
      </xdr:nvSpPr>
      <xdr:spPr bwMode="auto">
        <a:xfrm>
          <a:off x="4313208" y="326187"/>
          <a:ext cx="140075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66" name="AutoShape 1" hidden="1"/>
        <xdr:cNvSpPr>
          <a:spLocks noChangeAspect="1" noChangeArrowheads="1"/>
        </xdr:cNvSpPr>
      </xdr:nvSpPr>
      <xdr:spPr bwMode="auto">
        <a:xfrm>
          <a:off x="4313208" y="326187"/>
          <a:ext cx="140075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67" name="AutoShape 1" hidden="1"/>
        <xdr:cNvSpPr>
          <a:spLocks noChangeAspect="1" noChangeArrowheads="1"/>
        </xdr:cNvSpPr>
      </xdr:nvSpPr>
      <xdr:spPr bwMode="auto">
        <a:xfrm>
          <a:off x="4313208" y="326187"/>
          <a:ext cx="140075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68" name="AutoShape 1" hidden="1"/>
        <xdr:cNvSpPr>
          <a:spLocks noChangeAspect="1" noChangeArrowheads="1"/>
        </xdr:cNvSpPr>
      </xdr:nvSpPr>
      <xdr:spPr bwMode="auto">
        <a:xfrm>
          <a:off x="4313208" y="326187"/>
          <a:ext cx="140075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69" name="AutoShape 1" hidden="1"/>
        <xdr:cNvSpPr>
          <a:spLocks noChangeAspect="1" noChangeArrowheads="1"/>
        </xdr:cNvSpPr>
      </xdr:nvSpPr>
      <xdr:spPr bwMode="auto">
        <a:xfrm>
          <a:off x="4313208" y="326187"/>
          <a:ext cx="140075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70" name="AutoShape 1" hidden="1"/>
        <xdr:cNvSpPr>
          <a:spLocks noChangeAspect="1" noChangeArrowheads="1"/>
        </xdr:cNvSpPr>
      </xdr:nvSpPr>
      <xdr:spPr bwMode="auto">
        <a:xfrm>
          <a:off x="4313208" y="326187"/>
          <a:ext cx="140075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71" name="AutoShape 1" hidden="1"/>
        <xdr:cNvSpPr>
          <a:spLocks noChangeAspect="1" noChangeArrowheads="1"/>
        </xdr:cNvSpPr>
      </xdr:nvSpPr>
      <xdr:spPr bwMode="auto">
        <a:xfrm>
          <a:off x="4313208" y="326187"/>
          <a:ext cx="140075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72" name="AutoShape 1" hidden="1"/>
        <xdr:cNvSpPr>
          <a:spLocks noChangeAspect="1" noChangeArrowheads="1"/>
        </xdr:cNvSpPr>
      </xdr:nvSpPr>
      <xdr:spPr bwMode="auto">
        <a:xfrm>
          <a:off x="4313208" y="326187"/>
          <a:ext cx="140075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73" name="AutoShape 1" hidden="1"/>
        <xdr:cNvSpPr>
          <a:spLocks noChangeAspect="1" noChangeArrowheads="1"/>
        </xdr:cNvSpPr>
      </xdr:nvSpPr>
      <xdr:spPr bwMode="auto">
        <a:xfrm>
          <a:off x="4313208" y="326187"/>
          <a:ext cx="140075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74" name="AutoShape 1" hidden="1"/>
        <xdr:cNvSpPr>
          <a:spLocks noChangeAspect="1" noChangeArrowheads="1"/>
        </xdr:cNvSpPr>
      </xdr:nvSpPr>
      <xdr:spPr bwMode="auto">
        <a:xfrm>
          <a:off x="4313208" y="326187"/>
          <a:ext cx="140075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1067932</xdr:colOff>
      <xdr:row>4</xdr:row>
      <xdr:rowOff>238126</xdr:rowOff>
    </xdr:to>
    <xdr:sp macro="" textlink="">
      <xdr:nvSpPr>
        <xdr:cNvPr id="3575" name="AutoShape 1" hidden="1"/>
        <xdr:cNvSpPr>
          <a:spLocks noChangeAspect="1" noChangeArrowheads="1"/>
        </xdr:cNvSpPr>
      </xdr:nvSpPr>
      <xdr:spPr bwMode="auto">
        <a:xfrm>
          <a:off x="4313208" y="326187"/>
          <a:ext cx="140075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1065203</xdr:colOff>
      <xdr:row>4</xdr:row>
      <xdr:rowOff>238126</xdr:rowOff>
    </xdr:to>
    <xdr:sp macro="" textlink="">
      <xdr:nvSpPr>
        <xdr:cNvPr id="3576" name="AutoShape 1" hidden="1"/>
        <xdr:cNvSpPr>
          <a:spLocks noChangeAspect="1" noChangeArrowheads="1"/>
        </xdr:cNvSpPr>
      </xdr:nvSpPr>
      <xdr:spPr bwMode="auto">
        <a:xfrm>
          <a:off x="4313208" y="326187"/>
          <a:ext cx="1400482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16</xdr:col>
      <xdr:colOff>1065203</xdr:colOff>
      <xdr:row>4</xdr:row>
      <xdr:rowOff>276226</xdr:rowOff>
    </xdr:to>
    <xdr:sp macro="" textlink="">
      <xdr:nvSpPr>
        <xdr:cNvPr id="3577" name="AutoShape 1" hidden="1"/>
        <xdr:cNvSpPr>
          <a:spLocks noChangeAspect="1" noChangeArrowheads="1"/>
        </xdr:cNvSpPr>
      </xdr:nvSpPr>
      <xdr:spPr bwMode="auto">
        <a:xfrm>
          <a:off x="4313208" y="329781"/>
          <a:ext cx="1400482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1065203</xdr:colOff>
      <xdr:row>4</xdr:row>
      <xdr:rowOff>238126</xdr:rowOff>
    </xdr:to>
    <xdr:sp macro="" textlink="">
      <xdr:nvSpPr>
        <xdr:cNvPr id="3578" name="AutoShape 1" hidden="1"/>
        <xdr:cNvSpPr>
          <a:spLocks noChangeAspect="1" noChangeArrowheads="1"/>
        </xdr:cNvSpPr>
      </xdr:nvSpPr>
      <xdr:spPr bwMode="auto">
        <a:xfrm>
          <a:off x="4313208" y="326187"/>
          <a:ext cx="1400482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1065203</xdr:colOff>
      <xdr:row>4</xdr:row>
      <xdr:rowOff>238126</xdr:rowOff>
    </xdr:to>
    <xdr:sp macro="" textlink="">
      <xdr:nvSpPr>
        <xdr:cNvPr id="3579" name="AutoShape 1" hidden="1"/>
        <xdr:cNvSpPr>
          <a:spLocks noChangeAspect="1" noChangeArrowheads="1"/>
        </xdr:cNvSpPr>
      </xdr:nvSpPr>
      <xdr:spPr bwMode="auto">
        <a:xfrm>
          <a:off x="4313208" y="326187"/>
          <a:ext cx="1400482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1065203</xdr:colOff>
      <xdr:row>4</xdr:row>
      <xdr:rowOff>238126</xdr:rowOff>
    </xdr:to>
    <xdr:sp macro="" textlink="">
      <xdr:nvSpPr>
        <xdr:cNvPr id="3580" name="AutoShape 1" hidden="1"/>
        <xdr:cNvSpPr>
          <a:spLocks noChangeAspect="1" noChangeArrowheads="1"/>
        </xdr:cNvSpPr>
      </xdr:nvSpPr>
      <xdr:spPr bwMode="auto">
        <a:xfrm>
          <a:off x="4313208" y="326187"/>
          <a:ext cx="1400482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16</xdr:col>
      <xdr:colOff>1065203</xdr:colOff>
      <xdr:row>4</xdr:row>
      <xdr:rowOff>276226</xdr:rowOff>
    </xdr:to>
    <xdr:sp macro="" textlink="">
      <xdr:nvSpPr>
        <xdr:cNvPr id="3581" name="AutoShape 1" hidden="1"/>
        <xdr:cNvSpPr>
          <a:spLocks noChangeAspect="1" noChangeArrowheads="1"/>
        </xdr:cNvSpPr>
      </xdr:nvSpPr>
      <xdr:spPr bwMode="auto">
        <a:xfrm>
          <a:off x="4313208" y="329781"/>
          <a:ext cx="1400482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1065203</xdr:colOff>
      <xdr:row>4</xdr:row>
      <xdr:rowOff>238126</xdr:rowOff>
    </xdr:to>
    <xdr:sp macro="" textlink="">
      <xdr:nvSpPr>
        <xdr:cNvPr id="3582" name="AutoShape 1" hidden="1"/>
        <xdr:cNvSpPr>
          <a:spLocks noChangeAspect="1" noChangeArrowheads="1"/>
        </xdr:cNvSpPr>
      </xdr:nvSpPr>
      <xdr:spPr bwMode="auto">
        <a:xfrm>
          <a:off x="4313208" y="326187"/>
          <a:ext cx="1400482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16</xdr:col>
      <xdr:colOff>1065203</xdr:colOff>
      <xdr:row>4</xdr:row>
      <xdr:rowOff>276226</xdr:rowOff>
    </xdr:to>
    <xdr:sp macro="" textlink="">
      <xdr:nvSpPr>
        <xdr:cNvPr id="3583" name="AutoShape 1" hidden="1"/>
        <xdr:cNvSpPr>
          <a:spLocks noChangeAspect="1" noChangeArrowheads="1"/>
        </xdr:cNvSpPr>
      </xdr:nvSpPr>
      <xdr:spPr bwMode="auto">
        <a:xfrm>
          <a:off x="4313208" y="329781"/>
          <a:ext cx="1400482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1065203</xdr:colOff>
      <xdr:row>4</xdr:row>
      <xdr:rowOff>238126</xdr:rowOff>
    </xdr:to>
    <xdr:sp macro="" textlink="">
      <xdr:nvSpPr>
        <xdr:cNvPr id="3584" name="AutoShape 1" hidden="1"/>
        <xdr:cNvSpPr>
          <a:spLocks noChangeAspect="1" noChangeArrowheads="1"/>
        </xdr:cNvSpPr>
      </xdr:nvSpPr>
      <xdr:spPr bwMode="auto">
        <a:xfrm>
          <a:off x="4313208" y="326187"/>
          <a:ext cx="1400482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1065203</xdr:colOff>
      <xdr:row>4</xdr:row>
      <xdr:rowOff>238126</xdr:rowOff>
    </xdr:to>
    <xdr:sp macro="" textlink="">
      <xdr:nvSpPr>
        <xdr:cNvPr id="3585" name="AutoShape 1" hidden="1"/>
        <xdr:cNvSpPr>
          <a:spLocks noChangeAspect="1" noChangeArrowheads="1"/>
        </xdr:cNvSpPr>
      </xdr:nvSpPr>
      <xdr:spPr bwMode="auto">
        <a:xfrm>
          <a:off x="4313208" y="326187"/>
          <a:ext cx="1400482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1065203</xdr:colOff>
      <xdr:row>4</xdr:row>
      <xdr:rowOff>238126</xdr:rowOff>
    </xdr:to>
    <xdr:sp macro="" textlink="">
      <xdr:nvSpPr>
        <xdr:cNvPr id="3586" name="AutoShape 1" hidden="1"/>
        <xdr:cNvSpPr>
          <a:spLocks noChangeAspect="1" noChangeArrowheads="1"/>
        </xdr:cNvSpPr>
      </xdr:nvSpPr>
      <xdr:spPr bwMode="auto">
        <a:xfrm>
          <a:off x="4313208" y="326187"/>
          <a:ext cx="1400482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16</xdr:col>
      <xdr:colOff>1065203</xdr:colOff>
      <xdr:row>4</xdr:row>
      <xdr:rowOff>276226</xdr:rowOff>
    </xdr:to>
    <xdr:sp macro="" textlink="">
      <xdr:nvSpPr>
        <xdr:cNvPr id="3587" name="AutoShape 1" hidden="1"/>
        <xdr:cNvSpPr>
          <a:spLocks noChangeAspect="1" noChangeArrowheads="1"/>
        </xdr:cNvSpPr>
      </xdr:nvSpPr>
      <xdr:spPr bwMode="auto">
        <a:xfrm>
          <a:off x="4313208" y="329781"/>
          <a:ext cx="1400482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1065203</xdr:colOff>
      <xdr:row>4</xdr:row>
      <xdr:rowOff>238126</xdr:rowOff>
    </xdr:to>
    <xdr:sp macro="" textlink="">
      <xdr:nvSpPr>
        <xdr:cNvPr id="3588" name="AutoShape 1" hidden="1"/>
        <xdr:cNvSpPr>
          <a:spLocks noChangeAspect="1" noChangeArrowheads="1"/>
        </xdr:cNvSpPr>
      </xdr:nvSpPr>
      <xdr:spPr bwMode="auto">
        <a:xfrm>
          <a:off x="4313208" y="326187"/>
          <a:ext cx="1400482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16</xdr:col>
      <xdr:colOff>1065203</xdr:colOff>
      <xdr:row>4</xdr:row>
      <xdr:rowOff>276226</xdr:rowOff>
    </xdr:to>
    <xdr:sp macro="" textlink="">
      <xdr:nvSpPr>
        <xdr:cNvPr id="3589" name="AutoShape 1" hidden="1"/>
        <xdr:cNvSpPr>
          <a:spLocks noChangeAspect="1" noChangeArrowheads="1"/>
        </xdr:cNvSpPr>
      </xdr:nvSpPr>
      <xdr:spPr bwMode="auto">
        <a:xfrm>
          <a:off x="4313208" y="329781"/>
          <a:ext cx="1400482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1065203</xdr:colOff>
      <xdr:row>4</xdr:row>
      <xdr:rowOff>238126</xdr:rowOff>
    </xdr:to>
    <xdr:sp macro="" textlink="">
      <xdr:nvSpPr>
        <xdr:cNvPr id="3590" name="AutoShape 1" hidden="1"/>
        <xdr:cNvSpPr>
          <a:spLocks noChangeAspect="1" noChangeArrowheads="1"/>
        </xdr:cNvSpPr>
      </xdr:nvSpPr>
      <xdr:spPr bwMode="auto">
        <a:xfrm>
          <a:off x="4313208" y="326187"/>
          <a:ext cx="1400482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1065203</xdr:colOff>
      <xdr:row>4</xdr:row>
      <xdr:rowOff>238126</xdr:rowOff>
    </xdr:to>
    <xdr:sp macro="" textlink="">
      <xdr:nvSpPr>
        <xdr:cNvPr id="3591" name="AutoShape 1" hidden="1"/>
        <xdr:cNvSpPr>
          <a:spLocks noChangeAspect="1" noChangeArrowheads="1"/>
        </xdr:cNvSpPr>
      </xdr:nvSpPr>
      <xdr:spPr bwMode="auto">
        <a:xfrm>
          <a:off x="4313208" y="326187"/>
          <a:ext cx="1400482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1065203</xdr:colOff>
      <xdr:row>4</xdr:row>
      <xdr:rowOff>238126</xdr:rowOff>
    </xdr:to>
    <xdr:sp macro="" textlink="">
      <xdr:nvSpPr>
        <xdr:cNvPr id="3592" name="AutoShape 1" hidden="1"/>
        <xdr:cNvSpPr>
          <a:spLocks noChangeAspect="1" noChangeArrowheads="1"/>
        </xdr:cNvSpPr>
      </xdr:nvSpPr>
      <xdr:spPr bwMode="auto">
        <a:xfrm>
          <a:off x="4313208" y="326187"/>
          <a:ext cx="1400482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16</xdr:col>
      <xdr:colOff>1065203</xdr:colOff>
      <xdr:row>4</xdr:row>
      <xdr:rowOff>276226</xdr:rowOff>
    </xdr:to>
    <xdr:sp macro="" textlink="">
      <xdr:nvSpPr>
        <xdr:cNvPr id="3593" name="AutoShape 1" hidden="1"/>
        <xdr:cNvSpPr>
          <a:spLocks noChangeAspect="1" noChangeArrowheads="1"/>
        </xdr:cNvSpPr>
      </xdr:nvSpPr>
      <xdr:spPr bwMode="auto">
        <a:xfrm>
          <a:off x="4313208" y="329781"/>
          <a:ext cx="1400482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1065203</xdr:colOff>
      <xdr:row>4</xdr:row>
      <xdr:rowOff>238126</xdr:rowOff>
    </xdr:to>
    <xdr:sp macro="" textlink="">
      <xdr:nvSpPr>
        <xdr:cNvPr id="3594" name="AutoShape 1" hidden="1"/>
        <xdr:cNvSpPr>
          <a:spLocks noChangeAspect="1" noChangeArrowheads="1"/>
        </xdr:cNvSpPr>
      </xdr:nvSpPr>
      <xdr:spPr bwMode="auto">
        <a:xfrm>
          <a:off x="4313208" y="326187"/>
          <a:ext cx="1400482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16</xdr:col>
      <xdr:colOff>1065203</xdr:colOff>
      <xdr:row>4</xdr:row>
      <xdr:rowOff>276226</xdr:rowOff>
    </xdr:to>
    <xdr:sp macro="" textlink="">
      <xdr:nvSpPr>
        <xdr:cNvPr id="3595" name="AutoShape 1" hidden="1"/>
        <xdr:cNvSpPr>
          <a:spLocks noChangeAspect="1" noChangeArrowheads="1"/>
        </xdr:cNvSpPr>
      </xdr:nvSpPr>
      <xdr:spPr bwMode="auto">
        <a:xfrm>
          <a:off x="4313208" y="329781"/>
          <a:ext cx="1400482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1065203</xdr:colOff>
      <xdr:row>4</xdr:row>
      <xdr:rowOff>238126</xdr:rowOff>
    </xdr:to>
    <xdr:sp macro="" textlink="">
      <xdr:nvSpPr>
        <xdr:cNvPr id="3596" name="AutoShape 1" hidden="1"/>
        <xdr:cNvSpPr>
          <a:spLocks noChangeAspect="1" noChangeArrowheads="1"/>
        </xdr:cNvSpPr>
      </xdr:nvSpPr>
      <xdr:spPr bwMode="auto">
        <a:xfrm>
          <a:off x="4313208" y="326187"/>
          <a:ext cx="1400482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1065203</xdr:colOff>
      <xdr:row>4</xdr:row>
      <xdr:rowOff>238126</xdr:rowOff>
    </xdr:to>
    <xdr:sp macro="" textlink="">
      <xdr:nvSpPr>
        <xdr:cNvPr id="3597" name="AutoShape 1" hidden="1"/>
        <xdr:cNvSpPr>
          <a:spLocks noChangeAspect="1" noChangeArrowheads="1"/>
        </xdr:cNvSpPr>
      </xdr:nvSpPr>
      <xdr:spPr bwMode="auto">
        <a:xfrm>
          <a:off x="4313208" y="326187"/>
          <a:ext cx="1400482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16</xdr:col>
      <xdr:colOff>1065203</xdr:colOff>
      <xdr:row>4</xdr:row>
      <xdr:rowOff>238126</xdr:rowOff>
    </xdr:to>
    <xdr:sp macro="" textlink="">
      <xdr:nvSpPr>
        <xdr:cNvPr id="3598" name="AutoShape 1" hidden="1"/>
        <xdr:cNvSpPr>
          <a:spLocks noChangeAspect="1" noChangeArrowheads="1"/>
        </xdr:cNvSpPr>
      </xdr:nvSpPr>
      <xdr:spPr bwMode="auto">
        <a:xfrm>
          <a:off x="4313208" y="326187"/>
          <a:ext cx="14004825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16</xdr:col>
      <xdr:colOff>1065203</xdr:colOff>
      <xdr:row>4</xdr:row>
      <xdr:rowOff>276226</xdr:rowOff>
    </xdr:to>
    <xdr:sp macro="" textlink="">
      <xdr:nvSpPr>
        <xdr:cNvPr id="3599" name="AutoShape 1" hidden="1"/>
        <xdr:cNvSpPr>
          <a:spLocks noChangeAspect="1" noChangeArrowheads="1"/>
        </xdr:cNvSpPr>
      </xdr:nvSpPr>
      <xdr:spPr bwMode="auto">
        <a:xfrm>
          <a:off x="4313208" y="329781"/>
          <a:ext cx="14004825" cy="48991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237624</xdr:rowOff>
    </xdr:from>
    <xdr:to>
      <xdr:col>16</xdr:col>
      <xdr:colOff>1050888</xdr:colOff>
      <xdr:row>4</xdr:row>
      <xdr:rowOff>218575</xdr:rowOff>
    </xdr:to>
    <xdr:sp macro="" textlink="">
      <xdr:nvSpPr>
        <xdr:cNvPr id="3600" name="AutoShape 1" hidden="1"/>
        <xdr:cNvSpPr>
          <a:spLocks noChangeAspect="1" noChangeArrowheads="1"/>
        </xdr:cNvSpPr>
      </xdr:nvSpPr>
      <xdr:spPr bwMode="auto">
        <a:xfrm>
          <a:off x="4313208" y="323888"/>
          <a:ext cx="1399051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6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1188894</xdr:colOff>
      <xdr:row>4</xdr:row>
      <xdr:rowOff>218575</xdr:rowOff>
    </xdr:to>
    <xdr:sp macro="" textlink="">
      <xdr:nvSpPr>
        <xdr:cNvPr id="3649" name="AutoShape 1" hidden="1"/>
        <xdr:cNvSpPr>
          <a:spLocks noChangeAspect="1" noChangeArrowheads="1"/>
        </xdr:cNvSpPr>
      </xdr:nvSpPr>
      <xdr:spPr bwMode="auto">
        <a:xfrm>
          <a:off x="2156604" y="323888"/>
          <a:ext cx="1076751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3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3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3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6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6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6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3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3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1284142</xdr:colOff>
      <xdr:row>4</xdr:row>
      <xdr:rowOff>238126</xdr:rowOff>
    </xdr:to>
    <xdr:sp macro="" textlink="">
      <xdr:nvSpPr>
        <xdr:cNvPr id="3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1188892</xdr:colOff>
      <xdr:row>4</xdr:row>
      <xdr:rowOff>276226</xdr:rowOff>
    </xdr:to>
    <xdr:sp macro="" textlink="">
      <xdr:nvSpPr>
        <xdr:cNvPr id="37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4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3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3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1284142</xdr:colOff>
      <xdr:row>4</xdr:row>
      <xdr:rowOff>238126</xdr:rowOff>
    </xdr:to>
    <xdr:sp macro="" textlink="">
      <xdr:nvSpPr>
        <xdr:cNvPr id="3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1188892</xdr:colOff>
      <xdr:row>4</xdr:row>
      <xdr:rowOff>276226</xdr:rowOff>
    </xdr:to>
    <xdr:sp macro="" textlink="">
      <xdr:nvSpPr>
        <xdr:cNvPr id="37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4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7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7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7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8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8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8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8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8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8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8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8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8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8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3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3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38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8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3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3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38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3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3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38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3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1284144</xdr:colOff>
      <xdr:row>4</xdr:row>
      <xdr:rowOff>218575</xdr:rowOff>
    </xdr:to>
    <xdr:sp macro="" textlink="">
      <xdr:nvSpPr>
        <xdr:cNvPr id="3859" name="AutoShape 1" hidden="1"/>
        <xdr:cNvSpPr>
          <a:spLocks noChangeAspect="1" noChangeArrowheads="1"/>
        </xdr:cNvSpPr>
      </xdr:nvSpPr>
      <xdr:spPr bwMode="auto">
        <a:xfrm>
          <a:off x="2156604" y="323888"/>
          <a:ext cx="107711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1171577</xdr:colOff>
      <xdr:row>4</xdr:row>
      <xdr:rowOff>295275</xdr:rowOff>
    </xdr:to>
    <xdr:sp macro="" textlink="">
      <xdr:nvSpPr>
        <xdr:cNvPr id="3860" name="AutoShape 1" hidden="1"/>
        <xdr:cNvSpPr>
          <a:spLocks noChangeAspect="1" noChangeArrowheads="1"/>
        </xdr:cNvSpPr>
      </xdr:nvSpPr>
      <xdr:spPr bwMode="auto">
        <a:xfrm>
          <a:off x="2156604" y="327804"/>
          <a:ext cx="1076687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61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62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63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64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65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66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67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68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69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70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71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72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73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74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75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76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77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78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79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80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81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82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83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84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85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86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87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88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89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90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91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92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93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94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95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96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97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98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899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414056</xdr:colOff>
      <xdr:row>4</xdr:row>
      <xdr:rowOff>238126</xdr:rowOff>
    </xdr:to>
    <xdr:sp macro="" textlink="">
      <xdr:nvSpPr>
        <xdr:cNvPr id="3900" name="AutoShape 1" hidden="1"/>
        <xdr:cNvSpPr>
          <a:spLocks noChangeAspect="1" noChangeArrowheads="1"/>
        </xdr:cNvSpPr>
      </xdr:nvSpPr>
      <xdr:spPr bwMode="auto">
        <a:xfrm>
          <a:off x="30192453" y="326187"/>
          <a:ext cx="1492358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8</xdr:col>
      <xdr:colOff>98382</xdr:colOff>
      <xdr:row>4</xdr:row>
      <xdr:rowOff>238126</xdr:rowOff>
    </xdr:to>
    <xdr:sp macro="" textlink="">
      <xdr:nvSpPr>
        <xdr:cNvPr id="3901" name="AutoShape 1" hidden="1"/>
        <xdr:cNvSpPr>
          <a:spLocks noChangeAspect="1" noChangeArrowheads="1"/>
        </xdr:cNvSpPr>
      </xdr:nvSpPr>
      <xdr:spPr bwMode="auto">
        <a:xfrm>
          <a:off x="4313208" y="326187"/>
          <a:ext cx="441158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2169323</xdr:colOff>
      <xdr:row>4</xdr:row>
      <xdr:rowOff>238126</xdr:rowOff>
    </xdr:to>
    <xdr:sp macro="" textlink="">
      <xdr:nvSpPr>
        <xdr:cNvPr id="3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2181577</xdr:colOff>
      <xdr:row>4</xdr:row>
      <xdr:rowOff>238126</xdr:rowOff>
    </xdr:to>
    <xdr:sp macro="" textlink="">
      <xdr:nvSpPr>
        <xdr:cNvPr id="3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3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2181577</xdr:colOff>
      <xdr:row>4</xdr:row>
      <xdr:rowOff>238126</xdr:rowOff>
    </xdr:to>
    <xdr:sp macro="" textlink="">
      <xdr:nvSpPr>
        <xdr:cNvPr id="3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3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2075538</xdr:colOff>
      <xdr:row>4</xdr:row>
      <xdr:rowOff>276226</xdr:rowOff>
    </xdr:to>
    <xdr:sp macro="" textlink="">
      <xdr:nvSpPr>
        <xdr:cNvPr id="39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3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3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3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3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3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3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3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3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39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3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3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3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3943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3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446177</xdr:colOff>
      <xdr:row>4</xdr:row>
      <xdr:rowOff>238126</xdr:rowOff>
    </xdr:to>
    <xdr:sp macro="" textlink="">
      <xdr:nvSpPr>
        <xdr:cNvPr id="3945" name="AutoShape 1" hidden="1"/>
        <xdr:cNvSpPr>
          <a:spLocks noChangeAspect="1" noChangeArrowheads="1"/>
        </xdr:cNvSpPr>
      </xdr:nvSpPr>
      <xdr:spPr bwMode="auto">
        <a:xfrm>
          <a:off x="4313208" y="326187"/>
          <a:ext cx="2602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2075538</xdr:colOff>
      <xdr:row>4</xdr:row>
      <xdr:rowOff>238126</xdr:rowOff>
    </xdr:to>
    <xdr:sp macro="" textlink="">
      <xdr:nvSpPr>
        <xdr:cNvPr id="3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350927</xdr:colOff>
      <xdr:row>4</xdr:row>
      <xdr:rowOff>276226</xdr:rowOff>
    </xdr:to>
    <xdr:sp macro="" textlink="">
      <xdr:nvSpPr>
        <xdr:cNvPr id="3947" name="AutoShape 1" hidden="1"/>
        <xdr:cNvSpPr>
          <a:spLocks noChangeAspect="1" noChangeArrowheads="1"/>
        </xdr:cNvSpPr>
      </xdr:nvSpPr>
      <xdr:spPr bwMode="auto">
        <a:xfrm>
          <a:off x="4313208" y="329781"/>
          <a:ext cx="2507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2075538</xdr:colOff>
      <xdr:row>4</xdr:row>
      <xdr:rowOff>238126</xdr:rowOff>
    </xdr:to>
    <xdr:sp macro="" textlink="">
      <xdr:nvSpPr>
        <xdr:cNvPr id="3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2169323</xdr:colOff>
      <xdr:row>4</xdr:row>
      <xdr:rowOff>238126</xdr:rowOff>
    </xdr:to>
    <xdr:sp macro="" textlink="">
      <xdr:nvSpPr>
        <xdr:cNvPr id="3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2075538</xdr:colOff>
      <xdr:row>4</xdr:row>
      <xdr:rowOff>276226</xdr:rowOff>
    </xdr:to>
    <xdr:sp macro="" textlink="">
      <xdr:nvSpPr>
        <xdr:cNvPr id="39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3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3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3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396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3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3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3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3988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3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3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4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02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4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2143477</xdr:colOff>
      <xdr:row>4</xdr:row>
      <xdr:rowOff>238126</xdr:rowOff>
    </xdr:to>
    <xdr:sp macro="" textlink="">
      <xdr:nvSpPr>
        <xdr:cNvPr id="4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4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4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06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4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11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4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4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415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4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4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420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4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424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4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29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4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4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33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4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38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4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4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442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4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4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4472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475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4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4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447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4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4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4523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4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8</xdr:col>
      <xdr:colOff>98270</xdr:colOff>
      <xdr:row>4</xdr:row>
      <xdr:rowOff>238126</xdr:rowOff>
    </xdr:to>
    <xdr:sp macro="" textlink="">
      <xdr:nvSpPr>
        <xdr:cNvPr id="4525" name="AutoShape 1" hidden="1"/>
        <xdr:cNvSpPr>
          <a:spLocks noChangeAspect="1" noChangeArrowheads="1"/>
        </xdr:cNvSpPr>
      </xdr:nvSpPr>
      <xdr:spPr bwMode="auto">
        <a:xfrm>
          <a:off x="4313208" y="326187"/>
          <a:ext cx="441147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4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2170918</xdr:colOff>
      <xdr:row>4</xdr:row>
      <xdr:rowOff>238126</xdr:rowOff>
    </xdr:to>
    <xdr:sp macro="" textlink="">
      <xdr:nvSpPr>
        <xdr:cNvPr id="4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2170918</xdr:colOff>
      <xdr:row>4</xdr:row>
      <xdr:rowOff>238126</xdr:rowOff>
    </xdr:to>
    <xdr:sp macro="" textlink="">
      <xdr:nvSpPr>
        <xdr:cNvPr id="4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45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4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5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4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4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4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4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4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4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4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5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432368</xdr:colOff>
      <xdr:row>4</xdr:row>
      <xdr:rowOff>238126</xdr:rowOff>
    </xdr:to>
    <xdr:sp macro="" textlink="">
      <xdr:nvSpPr>
        <xdr:cNvPr id="4570" name="AutoShape 1" hidden="1"/>
        <xdr:cNvSpPr>
          <a:spLocks noChangeAspect="1" noChangeArrowheads="1"/>
        </xdr:cNvSpPr>
      </xdr:nvSpPr>
      <xdr:spPr bwMode="auto">
        <a:xfrm>
          <a:off x="4313208" y="326187"/>
          <a:ext cx="258897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4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344912</xdr:colOff>
      <xdr:row>4</xdr:row>
      <xdr:rowOff>276226</xdr:rowOff>
    </xdr:to>
    <xdr:sp macro="" textlink="">
      <xdr:nvSpPr>
        <xdr:cNvPr id="4572" name="AutoShape 1" hidden="1"/>
        <xdr:cNvSpPr>
          <a:spLocks noChangeAspect="1" noChangeArrowheads="1"/>
        </xdr:cNvSpPr>
      </xdr:nvSpPr>
      <xdr:spPr bwMode="auto">
        <a:xfrm>
          <a:off x="4313208" y="329781"/>
          <a:ext cx="25015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4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4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4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4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4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4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2239505</xdr:colOff>
      <xdr:row>4</xdr:row>
      <xdr:rowOff>238126</xdr:rowOff>
    </xdr:to>
    <xdr:sp macro="" textlink="">
      <xdr:nvSpPr>
        <xdr:cNvPr id="4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2144255</xdr:colOff>
      <xdr:row>4</xdr:row>
      <xdr:rowOff>276226</xdr:rowOff>
    </xdr:to>
    <xdr:sp macro="" textlink="">
      <xdr:nvSpPr>
        <xdr:cNvPr id="4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4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4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4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4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2132818</xdr:colOff>
      <xdr:row>4</xdr:row>
      <xdr:rowOff>238126</xdr:rowOff>
    </xdr:to>
    <xdr:sp macro="" textlink="">
      <xdr:nvSpPr>
        <xdr:cNvPr id="4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4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46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4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2239508</xdr:colOff>
      <xdr:row>4</xdr:row>
      <xdr:rowOff>238126</xdr:rowOff>
    </xdr:to>
    <xdr:sp macro="" textlink="">
      <xdr:nvSpPr>
        <xdr:cNvPr id="4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4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2144258</xdr:colOff>
      <xdr:row>4</xdr:row>
      <xdr:rowOff>276226</xdr:rowOff>
    </xdr:to>
    <xdr:sp macro="" textlink="">
      <xdr:nvSpPr>
        <xdr:cNvPr id="4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4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7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4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4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4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4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48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9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4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49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4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4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5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0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5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5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0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5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5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0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5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5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1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5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1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1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2163305</xdr:colOff>
      <xdr:row>4</xdr:row>
      <xdr:rowOff>238126</xdr:rowOff>
    </xdr:to>
    <xdr:sp macro="" textlink="">
      <xdr:nvSpPr>
        <xdr:cNvPr id="5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2069520</xdr:colOff>
      <xdr:row>4</xdr:row>
      <xdr:rowOff>276226</xdr:rowOff>
    </xdr:to>
    <xdr:sp macro="" textlink="">
      <xdr:nvSpPr>
        <xdr:cNvPr id="51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2069520</xdr:colOff>
      <xdr:row>4</xdr:row>
      <xdr:rowOff>238126</xdr:rowOff>
    </xdr:to>
    <xdr:sp macro="" textlink="">
      <xdr:nvSpPr>
        <xdr:cNvPr id="5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2069520</xdr:colOff>
      <xdr:row>4</xdr:row>
      <xdr:rowOff>238126</xdr:rowOff>
    </xdr:to>
    <xdr:sp macro="" textlink="">
      <xdr:nvSpPr>
        <xdr:cNvPr id="5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2163305</xdr:colOff>
      <xdr:row>4</xdr:row>
      <xdr:rowOff>238126</xdr:rowOff>
    </xdr:to>
    <xdr:sp macro="" textlink="">
      <xdr:nvSpPr>
        <xdr:cNvPr id="5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2069520</xdr:colOff>
      <xdr:row>4</xdr:row>
      <xdr:rowOff>276226</xdr:rowOff>
    </xdr:to>
    <xdr:sp macro="" textlink="">
      <xdr:nvSpPr>
        <xdr:cNvPr id="52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2239505</xdr:colOff>
      <xdr:row>4</xdr:row>
      <xdr:rowOff>238126</xdr:rowOff>
    </xdr:to>
    <xdr:sp macro="" textlink="">
      <xdr:nvSpPr>
        <xdr:cNvPr id="5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2144255</xdr:colOff>
      <xdr:row>4</xdr:row>
      <xdr:rowOff>276226</xdr:rowOff>
    </xdr:to>
    <xdr:sp macro="" textlink="">
      <xdr:nvSpPr>
        <xdr:cNvPr id="52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5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5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2239505</xdr:colOff>
      <xdr:row>4</xdr:row>
      <xdr:rowOff>238126</xdr:rowOff>
    </xdr:to>
    <xdr:sp macro="" textlink="">
      <xdr:nvSpPr>
        <xdr:cNvPr id="5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2144255</xdr:colOff>
      <xdr:row>4</xdr:row>
      <xdr:rowOff>276226</xdr:rowOff>
    </xdr:to>
    <xdr:sp macro="" textlink="">
      <xdr:nvSpPr>
        <xdr:cNvPr id="52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2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2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2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2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2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2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2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2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2163308</xdr:colOff>
      <xdr:row>4</xdr:row>
      <xdr:rowOff>238126</xdr:rowOff>
    </xdr:to>
    <xdr:sp macro="" textlink="">
      <xdr:nvSpPr>
        <xdr:cNvPr id="5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2069523</xdr:colOff>
      <xdr:row>4</xdr:row>
      <xdr:rowOff>276226</xdr:rowOff>
    </xdr:to>
    <xdr:sp macro="" textlink="">
      <xdr:nvSpPr>
        <xdr:cNvPr id="52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2069523</xdr:colOff>
      <xdr:row>4</xdr:row>
      <xdr:rowOff>238126</xdr:rowOff>
    </xdr:to>
    <xdr:sp macro="" textlink="">
      <xdr:nvSpPr>
        <xdr:cNvPr id="5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2069523</xdr:colOff>
      <xdr:row>4</xdr:row>
      <xdr:rowOff>238126</xdr:rowOff>
    </xdr:to>
    <xdr:sp macro="" textlink="">
      <xdr:nvSpPr>
        <xdr:cNvPr id="5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2163308</xdr:colOff>
      <xdr:row>4</xdr:row>
      <xdr:rowOff>238126</xdr:rowOff>
    </xdr:to>
    <xdr:sp macro="" textlink="">
      <xdr:nvSpPr>
        <xdr:cNvPr id="5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2069523</xdr:colOff>
      <xdr:row>4</xdr:row>
      <xdr:rowOff>276226</xdr:rowOff>
    </xdr:to>
    <xdr:sp macro="" textlink="">
      <xdr:nvSpPr>
        <xdr:cNvPr id="52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2239508</xdr:colOff>
      <xdr:row>4</xdr:row>
      <xdr:rowOff>238126</xdr:rowOff>
    </xdr:to>
    <xdr:sp macro="" textlink="">
      <xdr:nvSpPr>
        <xdr:cNvPr id="5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2144258</xdr:colOff>
      <xdr:row>4</xdr:row>
      <xdr:rowOff>276226</xdr:rowOff>
    </xdr:to>
    <xdr:sp macro="" textlink="">
      <xdr:nvSpPr>
        <xdr:cNvPr id="52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5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5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2239508</xdr:colOff>
      <xdr:row>4</xdr:row>
      <xdr:rowOff>238126</xdr:rowOff>
    </xdr:to>
    <xdr:sp macro="" textlink="">
      <xdr:nvSpPr>
        <xdr:cNvPr id="5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2144258</xdr:colOff>
      <xdr:row>4</xdr:row>
      <xdr:rowOff>276226</xdr:rowOff>
    </xdr:to>
    <xdr:sp macro="" textlink="">
      <xdr:nvSpPr>
        <xdr:cNvPr id="52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2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2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2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2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2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2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2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2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2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2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2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3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3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3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3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3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3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3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3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3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3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3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3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2169323</xdr:colOff>
      <xdr:row>4</xdr:row>
      <xdr:rowOff>238126</xdr:rowOff>
    </xdr:to>
    <xdr:sp macro="" textlink="">
      <xdr:nvSpPr>
        <xdr:cNvPr id="5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2075538</xdr:colOff>
      <xdr:row>4</xdr:row>
      <xdr:rowOff>276226</xdr:rowOff>
    </xdr:to>
    <xdr:sp macro="" textlink="">
      <xdr:nvSpPr>
        <xdr:cNvPr id="5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2075538</xdr:colOff>
      <xdr:row>4</xdr:row>
      <xdr:rowOff>238126</xdr:rowOff>
    </xdr:to>
    <xdr:sp macro="" textlink="">
      <xdr:nvSpPr>
        <xdr:cNvPr id="5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2075538</xdr:colOff>
      <xdr:row>4</xdr:row>
      <xdr:rowOff>238126</xdr:rowOff>
    </xdr:to>
    <xdr:sp macro="" textlink="">
      <xdr:nvSpPr>
        <xdr:cNvPr id="5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2169323</xdr:colOff>
      <xdr:row>4</xdr:row>
      <xdr:rowOff>238126</xdr:rowOff>
    </xdr:to>
    <xdr:sp macro="" textlink="">
      <xdr:nvSpPr>
        <xdr:cNvPr id="5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2075538</xdr:colOff>
      <xdr:row>4</xdr:row>
      <xdr:rowOff>276226</xdr:rowOff>
    </xdr:to>
    <xdr:sp macro="" textlink="">
      <xdr:nvSpPr>
        <xdr:cNvPr id="53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373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37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3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2069522</xdr:colOff>
      <xdr:row>15</xdr:row>
      <xdr:rowOff>300106</xdr:rowOff>
    </xdr:to>
    <xdr:sp macro="" textlink="">
      <xdr:nvSpPr>
        <xdr:cNvPr id="5395" name="AutoShape 1" hidden="1"/>
        <xdr:cNvSpPr>
          <a:spLocks noChangeAspect="1" noChangeArrowheads="1"/>
        </xdr:cNvSpPr>
      </xdr:nvSpPr>
      <xdr:spPr bwMode="auto">
        <a:xfrm>
          <a:off x="2156604" y="2130725"/>
          <a:ext cx="1077484" cy="489886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3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2163305</xdr:colOff>
      <xdr:row>4</xdr:row>
      <xdr:rowOff>238126</xdr:rowOff>
    </xdr:to>
    <xdr:sp macro="" textlink="">
      <xdr:nvSpPr>
        <xdr:cNvPr id="5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2069520</xdr:colOff>
      <xdr:row>4</xdr:row>
      <xdr:rowOff>276226</xdr:rowOff>
    </xdr:to>
    <xdr:sp macro="" textlink="">
      <xdr:nvSpPr>
        <xdr:cNvPr id="54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2069520</xdr:colOff>
      <xdr:row>4</xdr:row>
      <xdr:rowOff>238126</xdr:rowOff>
    </xdr:to>
    <xdr:sp macro="" textlink="">
      <xdr:nvSpPr>
        <xdr:cNvPr id="5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2069520</xdr:colOff>
      <xdr:row>4</xdr:row>
      <xdr:rowOff>238126</xdr:rowOff>
    </xdr:to>
    <xdr:sp macro="" textlink="">
      <xdr:nvSpPr>
        <xdr:cNvPr id="5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2163305</xdr:colOff>
      <xdr:row>4</xdr:row>
      <xdr:rowOff>238126</xdr:rowOff>
    </xdr:to>
    <xdr:sp macro="" textlink="">
      <xdr:nvSpPr>
        <xdr:cNvPr id="5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2069520</xdr:colOff>
      <xdr:row>4</xdr:row>
      <xdr:rowOff>276226</xdr:rowOff>
    </xdr:to>
    <xdr:sp macro="" textlink="">
      <xdr:nvSpPr>
        <xdr:cNvPr id="54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2239505</xdr:colOff>
      <xdr:row>4</xdr:row>
      <xdr:rowOff>238126</xdr:rowOff>
    </xdr:to>
    <xdr:sp macro="" textlink="">
      <xdr:nvSpPr>
        <xdr:cNvPr id="5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2144255</xdr:colOff>
      <xdr:row>4</xdr:row>
      <xdr:rowOff>276226</xdr:rowOff>
    </xdr:to>
    <xdr:sp macro="" textlink="">
      <xdr:nvSpPr>
        <xdr:cNvPr id="54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5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2144255</xdr:colOff>
      <xdr:row>4</xdr:row>
      <xdr:rowOff>238126</xdr:rowOff>
    </xdr:to>
    <xdr:sp macro="" textlink="">
      <xdr:nvSpPr>
        <xdr:cNvPr id="5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2239505</xdr:colOff>
      <xdr:row>4</xdr:row>
      <xdr:rowOff>238126</xdr:rowOff>
    </xdr:to>
    <xdr:sp macro="" textlink="">
      <xdr:nvSpPr>
        <xdr:cNvPr id="5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2144255</xdr:colOff>
      <xdr:row>4</xdr:row>
      <xdr:rowOff>276226</xdr:rowOff>
    </xdr:to>
    <xdr:sp macro="" textlink="">
      <xdr:nvSpPr>
        <xdr:cNvPr id="54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4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4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4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4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4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4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4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4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2163308</xdr:colOff>
      <xdr:row>4</xdr:row>
      <xdr:rowOff>238126</xdr:rowOff>
    </xdr:to>
    <xdr:sp macro="" textlink="">
      <xdr:nvSpPr>
        <xdr:cNvPr id="5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2069523</xdr:colOff>
      <xdr:row>4</xdr:row>
      <xdr:rowOff>276226</xdr:rowOff>
    </xdr:to>
    <xdr:sp macro="" textlink="">
      <xdr:nvSpPr>
        <xdr:cNvPr id="54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2069523</xdr:colOff>
      <xdr:row>4</xdr:row>
      <xdr:rowOff>238126</xdr:rowOff>
    </xdr:to>
    <xdr:sp macro="" textlink="">
      <xdr:nvSpPr>
        <xdr:cNvPr id="5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2069523</xdr:colOff>
      <xdr:row>4</xdr:row>
      <xdr:rowOff>238126</xdr:rowOff>
    </xdr:to>
    <xdr:sp macro="" textlink="">
      <xdr:nvSpPr>
        <xdr:cNvPr id="5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2163308</xdr:colOff>
      <xdr:row>4</xdr:row>
      <xdr:rowOff>238126</xdr:rowOff>
    </xdr:to>
    <xdr:sp macro="" textlink="">
      <xdr:nvSpPr>
        <xdr:cNvPr id="5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2069523</xdr:colOff>
      <xdr:row>4</xdr:row>
      <xdr:rowOff>276226</xdr:rowOff>
    </xdr:to>
    <xdr:sp macro="" textlink="">
      <xdr:nvSpPr>
        <xdr:cNvPr id="54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2239508</xdr:colOff>
      <xdr:row>4</xdr:row>
      <xdr:rowOff>238126</xdr:rowOff>
    </xdr:to>
    <xdr:sp macro="" textlink="">
      <xdr:nvSpPr>
        <xdr:cNvPr id="5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2144258</xdr:colOff>
      <xdr:row>4</xdr:row>
      <xdr:rowOff>276226</xdr:rowOff>
    </xdr:to>
    <xdr:sp macro="" textlink="">
      <xdr:nvSpPr>
        <xdr:cNvPr id="54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5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2144258</xdr:colOff>
      <xdr:row>4</xdr:row>
      <xdr:rowOff>238126</xdr:rowOff>
    </xdr:to>
    <xdr:sp macro="" textlink="">
      <xdr:nvSpPr>
        <xdr:cNvPr id="5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2239508</xdr:colOff>
      <xdr:row>4</xdr:row>
      <xdr:rowOff>238126</xdr:rowOff>
    </xdr:to>
    <xdr:sp macro="" textlink="">
      <xdr:nvSpPr>
        <xdr:cNvPr id="5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2144258</xdr:colOff>
      <xdr:row>4</xdr:row>
      <xdr:rowOff>276226</xdr:rowOff>
    </xdr:to>
    <xdr:sp macro="" textlink="">
      <xdr:nvSpPr>
        <xdr:cNvPr id="54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4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4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5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5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5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5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5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5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5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5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5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55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5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5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55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5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6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6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6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6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2170325</xdr:colOff>
      <xdr:row>4</xdr:row>
      <xdr:rowOff>238126</xdr:rowOff>
    </xdr:to>
    <xdr:sp macro="" textlink="">
      <xdr:nvSpPr>
        <xdr:cNvPr id="5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77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2076540</xdr:colOff>
      <xdr:row>4</xdr:row>
      <xdr:rowOff>276226</xdr:rowOff>
    </xdr:to>
    <xdr:sp macro="" textlink="">
      <xdr:nvSpPr>
        <xdr:cNvPr id="56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87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2076540</xdr:colOff>
      <xdr:row>4</xdr:row>
      <xdr:rowOff>238126</xdr:rowOff>
    </xdr:to>
    <xdr:sp macro="" textlink="">
      <xdr:nvSpPr>
        <xdr:cNvPr id="5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2076540</xdr:colOff>
      <xdr:row>4</xdr:row>
      <xdr:rowOff>238126</xdr:rowOff>
    </xdr:to>
    <xdr:sp macro="" textlink="">
      <xdr:nvSpPr>
        <xdr:cNvPr id="5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2170325</xdr:colOff>
      <xdr:row>4</xdr:row>
      <xdr:rowOff>238126</xdr:rowOff>
    </xdr:to>
    <xdr:sp macro="" textlink="">
      <xdr:nvSpPr>
        <xdr:cNvPr id="5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77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2076540</xdr:colOff>
      <xdr:row>4</xdr:row>
      <xdr:rowOff>276226</xdr:rowOff>
    </xdr:to>
    <xdr:sp macro="" textlink="">
      <xdr:nvSpPr>
        <xdr:cNvPr id="56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87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2246525</xdr:colOff>
      <xdr:row>4</xdr:row>
      <xdr:rowOff>238126</xdr:rowOff>
    </xdr:to>
    <xdr:sp macro="" textlink="">
      <xdr:nvSpPr>
        <xdr:cNvPr id="5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2151275</xdr:colOff>
      <xdr:row>4</xdr:row>
      <xdr:rowOff>276226</xdr:rowOff>
    </xdr:to>
    <xdr:sp macro="" textlink="">
      <xdr:nvSpPr>
        <xdr:cNvPr id="5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2151275</xdr:colOff>
      <xdr:row>4</xdr:row>
      <xdr:rowOff>238126</xdr:rowOff>
    </xdr:to>
    <xdr:sp macro="" textlink="">
      <xdr:nvSpPr>
        <xdr:cNvPr id="5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2151275</xdr:colOff>
      <xdr:row>4</xdr:row>
      <xdr:rowOff>238126</xdr:rowOff>
    </xdr:to>
    <xdr:sp macro="" textlink="">
      <xdr:nvSpPr>
        <xdr:cNvPr id="5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2246525</xdr:colOff>
      <xdr:row>4</xdr:row>
      <xdr:rowOff>238126</xdr:rowOff>
    </xdr:to>
    <xdr:sp macro="" textlink="">
      <xdr:nvSpPr>
        <xdr:cNvPr id="5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2151275</xdr:colOff>
      <xdr:row>4</xdr:row>
      <xdr:rowOff>276226</xdr:rowOff>
    </xdr:to>
    <xdr:sp macro="" textlink="">
      <xdr:nvSpPr>
        <xdr:cNvPr id="5627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2170325</xdr:colOff>
      <xdr:row>4</xdr:row>
      <xdr:rowOff>238126</xdr:rowOff>
    </xdr:to>
    <xdr:sp macro="" textlink="">
      <xdr:nvSpPr>
        <xdr:cNvPr id="5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77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2076540</xdr:colOff>
      <xdr:row>4</xdr:row>
      <xdr:rowOff>276226</xdr:rowOff>
    </xdr:to>
    <xdr:sp macro="" textlink="">
      <xdr:nvSpPr>
        <xdr:cNvPr id="56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87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2076540</xdr:colOff>
      <xdr:row>4</xdr:row>
      <xdr:rowOff>238126</xdr:rowOff>
    </xdr:to>
    <xdr:sp macro="" textlink="">
      <xdr:nvSpPr>
        <xdr:cNvPr id="5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2076540</xdr:colOff>
      <xdr:row>4</xdr:row>
      <xdr:rowOff>238126</xdr:rowOff>
    </xdr:to>
    <xdr:sp macro="" textlink="">
      <xdr:nvSpPr>
        <xdr:cNvPr id="5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2170325</xdr:colOff>
      <xdr:row>4</xdr:row>
      <xdr:rowOff>238126</xdr:rowOff>
    </xdr:to>
    <xdr:sp macro="" textlink="">
      <xdr:nvSpPr>
        <xdr:cNvPr id="5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77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2076540</xdr:colOff>
      <xdr:row>4</xdr:row>
      <xdr:rowOff>276226</xdr:rowOff>
    </xdr:to>
    <xdr:sp macro="" textlink="">
      <xdr:nvSpPr>
        <xdr:cNvPr id="56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87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2246525</xdr:colOff>
      <xdr:row>4</xdr:row>
      <xdr:rowOff>238126</xdr:rowOff>
    </xdr:to>
    <xdr:sp macro="" textlink="">
      <xdr:nvSpPr>
        <xdr:cNvPr id="5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2151275</xdr:colOff>
      <xdr:row>4</xdr:row>
      <xdr:rowOff>276226</xdr:rowOff>
    </xdr:to>
    <xdr:sp macro="" textlink="">
      <xdr:nvSpPr>
        <xdr:cNvPr id="5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2151275</xdr:colOff>
      <xdr:row>4</xdr:row>
      <xdr:rowOff>238126</xdr:rowOff>
    </xdr:to>
    <xdr:sp macro="" textlink="">
      <xdr:nvSpPr>
        <xdr:cNvPr id="5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2151275</xdr:colOff>
      <xdr:row>4</xdr:row>
      <xdr:rowOff>238126</xdr:rowOff>
    </xdr:to>
    <xdr:sp macro="" textlink="">
      <xdr:nvSpPr>
        <xdr:cNvPr id="5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2246525</xdr:colOff>
      <xdr:row>4</xdr:row>
      <xdr:rowOff>238126</xdr:rowOff>
    </xdr:to>
    <xdr:sp macro="" textlink="">
      <xdr:nvSpPr>
        <xdr:cNvPr id="5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2151275</xdr:colOff>
      <xdr:row>4</xdr:row>
      <xdr:rowOff>276226</xdr:rowOff>
    </xdr:to>
    <xdr:sp macro="" textlink="">
      <xdr:nvSpPr>
        <xdr:cNvPr id="5639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2169323</xdr:colOff>
      <xdr:row>4</xdr:row>
      <xdr:rowOff>238126</xdr:rowOff>
    </xdr:to>
    <xdr:sp macro="" textlink="">
      <xdr:nvSpPr>
        <xdr:cNvPr id="5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2075538</xdr:colOff>
      <xdr:row>4</xdr:row>
      <xdr:rowOff>276226</xdr:rowOff>
    </xdr:to>
    <xdr:sp macro="" textlink="">
      <xdr:nvSpPr>
        <xdr:cNvPr id="56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2075538</xdr:colOff>
      <xdr:row>4</xdr:row>
      <xdr:rowOff>238126</xdr:rowOff>
    </xdr:to>
    <xdr:sp macro="" textlink="">
      <xdr:nvSpPr>
        <xdr:cNvPr id="5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2075538</xdr:colOff>
      <xdr:row>4</xdr:row>
      <xdr:rowOff>238126</xdr:rowOff>
    </xdr:to>
    <xdr:sp macro="" textlink="">
      <xdr:nvSpPr>
        <xdr:cNvPr id="5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2169323</xdr:colOff>
      <xdr:row>4</xdr:row>
      <xdr:rowOff>238126</xdr:rowOff>
    </xdr:to>
    <xdr:sp macro="" textlink="">
      <xdr:nvSpPr>
        <xdr:cNvPr id="5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2075538</xdr:colOff>
      <xdr:row>4</xdr:row>
      <xdr:rowOff>276226</xdr:rowOff>
    </xdr:to>
    <xdr:sp macro="" textlink="">
      <xdr:nvSpPr>
        <xdr:cNvPr id="56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87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651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6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5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5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56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6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5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5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56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2397923</xdr:colOff>
      <xdr:row>4</xdr:row>
      <xdr:rowOff>238126</xdr:rowOff>
    </xdr:to>
    <xdr:sp macro="" textlink="">
      <xdr:nvSpPr>
        <xdr:cNvPr id="5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0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2302673</xdr:colOff>
      <xdr:row>4</xdr:row>
      <xdr:rowOff>276226</xdr:rowOff>
    </xdr:to>
    <xdr:sp macro="" textlink="">
      <xdr:nvSpPr>
        <xdr:cNvPr id="56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72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5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681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5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5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5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5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5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1145598</xdr:colOff>
      <xdr:row>4</xdr:row>
      <xdr:rowOff>218575</xdr:rowOff>
    </xdr:to>
    <xdr:sp macro="" textlink="">
      <xdr:nvSpPr>
        <xdr:cNvPr id="5687" name="AutoShape 1" hidden="1"/>
        <xdr:cNvSpPr>
          <a:spLocks noChangeAspect="1" noChangeArrowheads="1"/>
        </xdr:cNvSpPr>
      </xdr:nvSpPr>
      <xdr:spPr bwMode="auto">
        <a:xfrm>
          <a:off x="2156604" y="323888"/>
          <a:ext cx="1076587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5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5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5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5696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5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671313</xdr:colOff>
      <xdr:row>4</xdr:row>
      <xdr:rowOff>238126</xdr:rowOff>
    </xdr:to>
    <xdr:sp macro="" textlink="">
      <xdr:nvSpPr>
        <xdr:cNvPr id="5698" name="AutoShape 1" hidden="1"/>
        <xdr:cNvSpPr>
          <a:spLocks noChangeAspect="1" noChangeArrowheads="1"/>
        </xdr:cNvSpPr>
      </xdr:nvSpPr>
      <xdr:spPr bwMode="auto">
        <a:xfrm>
          <a:off x="4313208" y="326187"/>
          <a:ext cx="28279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2302673</xdr:colOff>
      <xdr:row>4</xdr:row>
      <xdr:rowOff>238126</xdr:rowOff>
    </xdr:to>
    <xdr:sp macro="" textlink="">
      <xdr:nvSpPr>
        <xdr:cNvPr id="5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722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576063</xdr:colOff>
      <xdr:row>4</xdr:row>
      <xdr:rowOff>276226</xdr:rowOff>
    </xdr:to>
    <xdr:sp macro="" textlink="">
      <xdr:nvSpPr>
        <xdr:cNvPr id="5700" name="AutoShape 1" hidden="1"/>
        <xdr:cNvSpPr>
          <a:spLocks noChangeAspect="1" noChangeArrowheads="1"/>
        </xdr:cNvSpPr>
      </xdr:nvSpPr>
      <xdr:spPr bwMode="auto">
        <a:xfrm>
          <a:off x="4313208" y="329781"/>
          <a:ext cx="273266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2302673</xdr:colOff>
      <xdr:row>4</xdr:row>
      <xdr:rowOff>238126</xdr:rowOff>
    </xdr:to>
    <xdr:sp macro="" textlink="">
      <xdr:nvSpPr>
        <xdr:cNvPr id="5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7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2397923</xdr:colOff>
      <xdr:row>4</xdr:row>
      <xdr:rowOff>238126</xdr:rowOff>
    </xdr:to>
    <xdr:sp macro="" textlink="">
      <xdr:nvSpPr>
        <xdr:cNvPr id="5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0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2302673</xdr:colOff>
      <xdr:row>4</xdr:row>
      <xdr:rowOff>276226</xdr:rowOff>
    </xdr:to>
    <xdr:sp macro="" textlink="">
      <xdr:nvSpPr>
        <xdr:cNvPr id="5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72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5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5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5717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5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741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5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775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5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5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5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5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585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5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5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589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5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5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594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5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5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598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5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5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6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6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603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6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6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6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607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6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6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612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6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6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6169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6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6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6214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2416973</xdr:colOff>
      <xdr:row>4</xdr:row>
      <xdr:rowOff>238126</xdr:rowOff>
    </xdr:to>
    <xdr:sp macro="" textlink="">
      <xdr:nvSpPr>
        <xdr:cNvPr id="6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8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2378873</xdr:colOff>
      <xdr:row>4</xdr:row>
      <xdr:rowOff>276226</xdr:rowOff>
    </xdr:to>
    <xdr:sp macro="" textlink="">
      <xdr:nvSpPr>
        <xdr:cNvPr id="62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2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2378873</xdr:colOff>
      <xdr:row>4</xdr:row>
      <xdr:rowOff>238126</xdr:rowOff>
    </xdr:to>
    <xdr:sp macro="" textlink="">
      <xdr:nvSpPr>
        <xdr:cNvPr id="6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2378873</xdr:colOff>
      <xdr:row>4</xdr:row>
      <xdr:rowOff>238126</xdr:rowOff>
    </xdr:to>
    <xdr:sp macro="" textlink="">
      <xdr:nvSpPr>
        <xdr:cNvPr id="6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2416973</xdr:colOff>
      <xdr:row>4</xdr:row>
      <xdr:rowOff>238126</xdr:rowOff>
    </xdr:to>
    <xdr:sp macro="" textlink="">
      <xdr:nvSpPr>
        <xdr:cNvPr id="6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8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2378873</xdr:colOff>
      <xdr:row>4</xdr:row>
      <xdr:rowOff>276226</xdr:rowOff>
    </xdr:to>
    <xdr:sp macro="" textlink="">
      <xdr:nvSpPr>
        <xdr:cNvPr id="62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2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2150272</xdr:colOff>
      <xdr:row>4</xdr:row>
      <xdr:rowOff>238126</xdr:rowOff>
    </xdr:to>
    <xdr:sp macro="" textlink="">
      <xdr:nvSpPr>
        <xdr:cNvPr id="6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2245522</xdr:colOff>
      <xdr:row>4</xdr:row>
      <xdr:rowOff>238126</xdr:rowOff>
    </xdr:to>
    <xdr:sp macro="" textlink="">
      <xdr:nvSpPr>
        <xdr:cNvPr id="6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2150272</xdr:colOff>
      <xdr:row>4</xdr:row>
      <xdr:rowOff>276226</xdr:rowOff>
    </xdr:to>
    <xdr:sp macro="" textlink="">
      <xdr:nvSpPr>
        <xdr:cNvPr id="6265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6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6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6310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6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2150273</xdr:colOff>
      <xdr:row>4</xdr:row>
      <xdr:rowOff>238126</xdr:rowOff>
    </xdr:to>
    <xdr:sp macro="" textlink="">
      <xdr:nvSpPr>
        <xdr:cNvPr id="6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2245523</xdr:colOff>
      <xdr:row>4</xdr:row>
      <xdr:rowOff>238126</xdr:rowOff>
    </xdr:to>
    <xdr:sp macro="" textlink="">
      <xdr:nvSpPr>
        <xdr:cNvPr id="6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9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6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2150273</xdr:colOff>
      <xdr:row>4</xdr:row>
      <xdr:rowOff>276226</xdr:rowOff>
    </xdr:to>
    <xdr:sp macro="" textlink="">
      <xdr:nvSpPr>
        <xdr:cNvPr id="6355" name="AutoShape 1" hidden="1"/>
        <xdr:cNvSpPr>
          <a:spLocks noChangeAspect="1" noChangeArrowheads="1"/>
        </xdr:cNvSpPr>
      </xdr:nvSpPr>
      <xdr:spPr bwMode="auto">
        <a:xfrm>
          <a:off x="2156604" y="329781"/>
          <a:ext cx="108059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6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3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3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3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3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3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6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6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1212271</xdr:colOff>
      <xdr:row>4</xdr:row>
      <xdr:rowOff>238126</xdr:rowOff>
    </xdr:to>
    <xdr:sp macro="" textlink="">
      <xdr:nvSpPr>
        <xdr:cNvPr id="6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1145596</xdr:colOff>
      <xdr:row>4</xdr:row>
      <xdr:rowOff>276226</xdr:rowOff>
    </xdr:to>
    <xdr:sp macro="" textlink="">
      <xdr:nvSpPr>
        <xdr:cNvPr id="63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6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6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1212271</xdr:colOff>
      <xdr:row>4</xdr:row>
      <xdr:rowOff>238126</xdr:rowOff>
    </xdr:to>
    <xdr:sp macro="" textlink="">
      <xdr:nvSpPr>
        <xdr:cNvPr id="6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1145596</xdr:colOff>
      <xdr:row>4</xdr:row>
      <xdr:rowOff>276226</xdr:rowOff>
    </xdr:to>
    <xdr:sp macro="" textlink="">
      <xdr:nvSpPr>
        <xdr:cNvPr id="63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3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4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4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4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4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4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4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4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5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5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5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6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6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6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5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6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6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65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2148769</xdr:colOff>
      <xdr:row>4</xdr:row>
      <xdr:rowOff>238126</xdr:rowOff>
    </xdr:to>
    <xdr:sp macro="" textlink="">
      <xdr:nvSpPr>
        <xdr:cNvPr id="6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2244019</xdr:colOff>
      <xdr:row>4</xdr:row>
      <xdr:rowOff>238126</xdr:rowOff>
    </xdr:to>
    <xdr:sp macro="" textlink="">
      <xdr:nvSpPr>
        <xdr:cNvPr id="6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2149635</xdr:colOff>
      <xdr:row>4</xdr:row>
      <xdr:rowOff>295275</xdr:rowOff>
    </xdr:to>
    <xdr:sp macro="" textlink="">
      <xdr:nvSpPr>
        <xdr:cNvPr id="6566" name="AutoShape 1" hidden="1"/>
        <xdr:cNvSpPr>
          <a:spLocks noChangeAspect="1" noChangeArrowheads="1"/>
        </xdr:cNvSpPr>
      </xdr:nvSpPr>
      <xdr:spPr bwMode="auto">
        <a:xfrm>
          <a:off x="2156604" y="327804"/>
          <a:ext cx="1079960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6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6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6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6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1212273</xdr:colOff>
      <xdr:row>4</xdr:row>
      <xdr:rowOff>218575</xdr:rowOff>
    </xdr:to>
    <xdr:sp macro="" textlink="">
      <xdr:nvSpPr>
        <xdr:cNvPr id="6574" name="AutoShape 1" hidden="1"/>
        <xdr:cNvSpPr>
          <a:spLocks noChangeAspect="1" noChangeArrowheads="1"/>
        </xdr:cNvSpPr>
      </xdr:nvSpPr>
      <xdr:spPr bwMode="auto">
        <a:xfrm>
          <a:off x="2156604" y="323888"/>
          <a:ext cx="107425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1146465</xdr:colOff>
      <xdr:row>4</xdr:row>
      <xdr:rowOff>295275</xdr:rowOff>
    </xdr:to>
    <xdr:sp macro="" textlink="">
      <xdr:nvSpPr>
        <xdr:cNvPr id="6575" name="AutoShape 1" hidden="1"/>
        <xdr:cNvSpPr>
          <a:spLocks noChangeAspect="1" noChangeArrowheads="1"/>
        </xdr:cNvSpPr>
      </xdr:nvSpPr>
      <xdr:spPr bwMode="auto">
        <a:xfrm>
          <a:off x="2156604" y="327804"/>
          <a:ext cx="1077454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238125</xdr:rowOff>
    </xdr:from>
    <xdr:to>
      <xdr:col>2</xdr:col>
      <xdr:colOff>2239506</xdr:colOff>
      <xdr:row>4</xdr:row>
      <xdr:rowOff>219076</xdr:rowOff>
    </xdr:to>
    <xdr:sp macro="" textlink="">
      <xdr:nvSpPr>
        <xdr:cNvPr id="6649" name="AutoShape 1" hidden="1"/>
        <xdr:cNvSpPr>
          <a:spLocks noChangeAspect="1" noChangeArrowheads="1"/>
        </xdr:cNvSpPr>
      </xdr:nvSpPr>
      <xdr:spPr bwMode="auto">
        <a:xfrm>
          <a:off x="2156604" y="324389"/>
          <a:ext cx="107494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6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6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66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6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6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6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67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6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6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67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6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68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6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68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6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69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6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6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69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6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6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7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0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7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7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0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7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0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0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0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0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0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0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0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0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0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0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0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0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0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1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1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1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1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247650</xdr:rowOff>
    </xdr:from>
    <xdr:to>
      <xdr:col>2</xdr:col>
      <xdr:colOff>2144257</xdr:colOff>
      <xdr:row>4</xdr:row>
      <xdr:rowOff>228601</xdr:rowOff>
    </xdr:to>
    <xdr:sp macro="" textlink="">
      <xdr:nvSpPr>
        <xdr:cNvPr id="7240" name="AutoShape 1" hidden="1"/>
        <xdr:cNvSpPr>
          <a:spLocks noChangeAspect="1" noChangeArrowheads="1"/>
        </xdr:cNvSpPr>
      </xdr:nvSpPr>
      <xdr:spPr bwMode="auto">
        <a:xfrm>
          <a:off x="2156604" y="325288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2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2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2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2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2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2069521</xdr:colOff>
      <xdr:row>4</xdr:row>
      <xdr:rowOff>238126</xdr:rowOff>
    </xdr:to>
    <xdr:sp macro="" textlink="">
      <xdr:nvSpPr>
        <xdr:cNvPr id="7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2163306</xdr:colOff>
      <xdr:row>4</xdr:row>
      <xdr:rowOff>238126</xdr:rowOff>
    </xdr:to>
    <xdr:sp macro="" textlink="">
      <xdr:nvSpPr>
        <xdr:cNvPr id="7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2069521</xdr:colOff>
      <xdr:row>4</xdr:row>
      <xdr:rowOff>276226</xdr:rowOff>
    </xdr:to>
    <xdr:sp macro="" textlink="">
      <xdr:nvSpPr>
        <xdr:cNvPr id="72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2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2144256</xdr:colOff>
      <xdr:row>4</xdr:row>
      <xdr:rowOff>238126</xdr:rowOff>
    </xdr:to>
    <xdr:sp macro="" textlink="">
      <xdr:nvSpPr>
        <xdr:cNvPr id="7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2239506</xdr:colOff>
      <xdr:row>4</xdr:row>
      <xdr:rowOff>238126</xdr:rowOff>
    </xdr:to>
    <xdr:sp macro="" textlink="">
      <xdr:nvSpPr>
        <xdr:cNvPr id="7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2144256</xdr:colOff>
      <xdr:row>4</xdr:row>
      <xdr:rowOff>276226</xdr:rowOff>
    </xdr:to>
    <xdr:sp macro="" textlink="">
      <xdr:nvSpPr>
        <xdr:cNvPr id="72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2069522</xdr:colOff>
      <xdr:row>4</xdr:row>
      <xdr:rowOff>238126</xdr:rowOff>
    </xdr:to>
    <xdr:sp macro="" textlink="">
      <xdr:nvSpPr>
        <xdr:cNvPr id="7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2163307</xdr:colOff>
      <xdr:row>4</xdr:row>
      <xdr:rowOff>238126</xdr:rowOff>
    </xdr:to>
    <xdr:sp macro="" textlink="">
      <xdr:nvSpPr>
        <xdr:cNvPr id="7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2069522</xdr:colOff>
      <xdr:row>4</xdr:row>
      <xdr:rowOff>276226</xdr:rowOff>
    </xdr:to>
    <xdr:sp macro="" textlink="">
      <xdr:nvSpPr>
        <xdr:cNvPr id="72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2144257</xdr:colOff>
      <xdr:row>4</xdr:row>
      <xdr:rowOff>238126</xdr:rowOff>
    </xdr:to>
    <xdr:sp macro="" textlink="">
      <xdr:nvSpPr>
        <xdr:cNvPr id="7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2239507</xdr:colOff>
      <xdr:row>4</xdr:row>
      <xdr:rowOff>238126</xdr:rowOff>
    </xdr:to>
    <xdr:sp macro="" textlink="">
      <xdr:nvSpPr>
        <xdr:cNvPr id="7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9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2144257</xdr:colOff>
      <xdr:row>4</xdr:row>
      <xdr:rowOff>276226</xdr:rowOff>
    </xdr:to>
    <xdr:sp macro="" textlink="">
      <xdr:nvSpPr>
        <xdr:cNvPr id="72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58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27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27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1041689</xdr:colOff>
      <xdr:row>4</xdr:row>
      <xdr:rowOff>238126</xdr:rowOff>
    </xdr:to>
    <xdr:sp macro="" textlink="">
      <xdr:nvSpPr>
        <xdr:cNvPr id="727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946439</xdr:colOff>
      <xdr:row>4</xdr:row>
      <xdr:rowOff>276226</xdr:rowOff>
    </xdr:to>
    <xdr:sp macro="" textlink="">
      <xdr:nvSpPr>
        <xdr:cNvPr id="728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281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282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28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28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1041688</xdr:colOff>
      <xdr:row>4</xdr:row>
      <xdr:rowOff>238126</xdr:rowOff>
    </xdr:to>
    <xdr:sp macro="" textlink="">
      <xdr:nvSpPr>
        <xdr:cNvPr id="728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286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946438</xdr:colOff>
      <xdr:row>4</xdr:row>
      <xdr:rowOff>276226</xdr:rowOff>
    </xdr:to>
    <xdr:sp macro="" textlink="">
      <xdr:nvSpPr>
        <xdr:cNvPr id="7287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288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289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290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291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292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293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294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295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296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297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298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299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00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01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02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03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04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05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06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07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08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09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10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11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12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13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14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15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16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17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18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19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20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32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32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1041688</xdr:colOff>
      <xdr:row>4</xdr:row>
      <xdr:rowOff>238126</xdr:rowOff>
    </xdr:to>
    <xdr:sp macro="" textlink="">
      <xdr:nvSpPr>
        <xdr:cNvPr id="732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24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946438</xdr:colOff>
      <xdr:row>4</xdr:row>
      <xdr:rowOff>218575</xdr:rowOff>
    </xdr:to>
    <xdr:sp macro="" textlink="">
      <xdr:nvSpPr>
        <xdr:cNvPr id="7325" name="AutoShape 1" hidden="1"/>
        <xdr:cNvSpPr>
          <a:spLocks noChangeAspect="1" noChangeArrowheads="1"/>
        </xdr:cNvSpPr>
      </xdr:nvSpPr>
      <xdr:spPr bwMode="auto">
        <a:xfrm>
          <a:off x="30192453" y="323888"/>
          <a:ext cx="946438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26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27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28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29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30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31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32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33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34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35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36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37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38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39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40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41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42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43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44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45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46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47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48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49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50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51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52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53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54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55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56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57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58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59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360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36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36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1041688</xdr:colOff>
      <xdr:row>4</xdr:row>
      <xdr:rowOff>238126</xdr:rowOff>
    </xdr:to>
    <xdr:sp macro="" textlink="">
      <xdr:nvSpPr>
        <xdr:cNvPr id="736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946438</xdr:colOff>
      <xdr:row>4</xdr:row>
      <xdr:rowOff>276226</xdr:rowOff>
    </xdr:to>
    <xdr:sp macro="" textlink="">
      <xdr:nvSpPr>
        <xdr:cNvPr id="736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36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36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1041688</xdr:colOff>
      <xdr:row>4</xdr:row>
      <xdr:rowOff>238126</xdr:rowOff>
    </xdr:to>
    <xdr:sp macro="" textlink="">
      <xdr:nvSpPr>
        <xdr:cNvPr id="736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36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36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1041687</xdr:colOff>
      <xdr:row>4</xdr:row>
      <xdr:rowOff>238126</xdr:rowOff>
    </xdr:to>
    <xdr:sp macro="" textlink="">
      <xdr:nvSpPr>
        <xdr:cNvPr id="7370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946437</xdr:colOff>
      <xdr:row>4</xdr:row>
      <xdr:rowOff>276226</xdr:rowOff>
    </xdr:to>
    <xdr:sp macro="" textlink="">
      <xdr:nvSpPr>
        <xdr:cNvPr id="7371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37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37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1041687</xdr:colOff>
      <xdr:row>4</xdr:row>
      <xdr:rowOff>238126</xdr:rowOff>
    </xdr:to>
    <xdr:sp macro="" textlink="">
      <xdr:nvSpPr>
        <xdr:cNvPr id="7374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946437</xdr:colOff>
      <xdr:row>4</xdr:row>
      <xdr:rowOff>276226</xdr:rowOff>
    </xdr:to>
    <xdr:sp macro="" textlink="">
      <xdr:nvSpPr>
        <xdr:cNvPr id="7375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37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37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1041688</xdr:colOff>
      <xdr:row>4</xdr:row>
      <xdr:rowOff>238126</xdr:rowOff>
    </xdr:to>
    <xdr:sp macro="" textlink="">
      <xdr:nvSpPr>
        <xdr:cNvPr id="7378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946438</xdr:colOff>
      <xdr:row>4</xdr:row>
      <xdr:rowOff>276226</xdr:rowOff>
    </xdr:to>
    <xdr:sp macro="" textlink="">
      <xdr:nvSpPr>
        <xdr:cNvPr id="7379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38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38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1041688</xdr:colOff>
      <xdr:row>4</xdr:row>
      <xdr:rowOff>238126</xdr:rowOff>
    </xdr:to>
    <xdr:sp macro="" textlink="">
      <xdr:nvSpPr>
        <xdr:cNvPr id="7382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946438</xdr:colOff>
      <xdr:row>4</xdr:row>
      <xdr:rowOff>276226</xdr:rowOff>
    </xdr:to>
    <xdr:sp macro="" textlink="">
      <xdr:nvSpPr>
        <xdr:cNvPr id="7383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38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38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1041689</xdr:colOff>
      <xdr:row>4</xdr:row>
      <xdr:rowOff>238126</xdr:rowOff>
    </xdr:to>
    <xdr:sp macro="" textlink="">
      <xdr:nvSpPr>
        <xdr:cNvPr id="7386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946439</xdr:colOff>
      <xdr:row>4</xdr:row>
      <xdr:rowOff>276226</xdr:rowOff>
    </xdr:to>
    <xdr:sp macro="" textlink="">
      <xdr:nvSpPr>
        <xdr:cNvPr id="7387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38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38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1041689</xdr:colOff>
      <xdr:row>4</xdr:row>
      <xdr:rowOff>238126</xdr:rowOff>
    </xdr:to>
    <xdr:sp macro="" textlink="">
      <xdr:nvSpPr>
        <xdr:cNvPr id="7390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946436</xdr:colOff>
      <xdr:row>4</xdr:row>
      <xdr:rowOff>238126</xdr:rowOff>
    </xdr:to>
    <xdr:sp macro="" textlink="">
      <xdr:nvSpPr>
        <xdr:cNvPr id="739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946436</xdr:colOff>
      <xdr:row>4</xdr:row>
      <xdr:rowOff>238126</xdr:rowOff>
    </xdr:to>
    <xdr:sp macro="" textlink="">
      <xdr:nvSpPr>
        <xdr:cNvPr id="739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1041686</xdr:colOff>
      <xdr:row>4</xdr:row>
      <xdr:rowOff>238126</xdr:rowOff>
    </xdr:to>
    <xdr:sp macro="" textlink="">
      <xdr:nvSpPr>
        <xdr:cNvPr id="739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946436</xdr:colOff>
      <xdr:row>4</xdr:row>
      <xdr:rowOff>276226</xdr:rowOff>
    </xdr:to>
    <xdr:sp macro="" textlink="">
      <xdr:nvSpPr>
        <xdr:cNvPr id="739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6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946436</xdr:colOff>
      <xdr:row>4</xdr:row>
      <xdr:rowOff>238126</xdr:rowOff>
    </xdr:to>
    <xdr:sp macro="" textlink="">
      <xdr:nvSpPr>
        <xdr:cNvPr id="739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946436</xdr:colOff>
      <xdr:row>4</xdr:row>
      <xdr:rowOff>238126</xdr:rowOff>
    </xdr:to>
    <xdr:sp macro="" textlink="">
      <xdr:nvSpPr>
        <xdr:cNvPr id="739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1041686</xdr:colOff>
      <xdr:row>4</xdr:row>
      <xdr:rowOff>238126</xdr:rowOff>
    </xdr:to>
    <xdr:sp macro="" textlink="">
      <xdr:nvSpPr>
        <xdr:cNvPr id="739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946436</xdr:colOff>
      <xdr:row>4</xdr:row>
      <xdr:rowOff>276226</xdr:rowOff>
    </xdr:to>
    <xdr:sp macro="" textlink="">
      <xdr:nvSpPr>
        <xdr:cNvPr id="739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6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39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40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1041688</xdr:colOff>
      <xdr:row>4</xdr:row>
      <xdr:rowOff>238126</xdr:rowOff>
    </xdr:to>
    <xdr:sp macro="" textlink="">
      <xdr:nvSpPr>
        <xdr:cNvPr id="740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946438</xdr:colOff>
      <xdr:row>4</xdr:row>
      <xdr:rowOff>276226</xdr:rowOff>
    </xdr:to>
    <xdr:sp macro="" textlink="">
      <xdr:nvSpPr>
        <xdr:cNvPr id="740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40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40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1041688</xdr:colOff>
      <xdr:row>4</xdr:row>
      <xdr:rowOff>238126</xdr:rowOff>
    </xdr:to>
    <xdr:sp macro="" textlink="">
      <xdr:nvSpPr>
        <xdr:cNvPr id="740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946438</xdr:colOff>
      <xdr:row>4</xdr:row>
      <xdr:rowOff>276226</xdr:rowOff>
    </xdr:to>
    <xdr:sp macro="" textlink="">
      <xdr:nvSpPr>
        <xdr:cNvPr id="740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40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40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1041689</xdr:colOff>
      <xdr:row>4</xdr:row>
      <xdr:rowOff>238126</xdr:rowOff>
    </xdr:to>
    <xdr:sp macro="" textlink="">
      <xdr:nvSpPr>
        <xdr:cNvPr id="740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946439</xdr:colOff>
      <xdr:row>4</xdr:row>
      <xdr:rowOff>276226</xdr:rowOff>
    </xdr:to>
    <xdr:sp macro="" textlink="">
      <xdr:nvSpPr>
        <xdr:cNvPr id="741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41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41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1041689</xdr:colOff>
      <xdr:row>4</xdr:row>
      <xdr:rowOff>238126</xdr:rowOff>
    </xdr:to>
    <xdr:sp macro="" textlink="">
      <xdr:nvSpPr>
        <xdr:cNvPr id="741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946439</xdr:colOff>
      <xdr:row>4</xdr:row>
      <xdr:rowOff>276226</xdr:rowOff>
    </xdr:to>
    <xdr:sp macro="" textlink="">
      <xdr:nvSpPr>
        <xdr:cNvPr id="741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1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1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1041687</xdr:colOff>
      <xdr:row>4</xdr:row>
      <xdr:rowOff>238126</xdr:rowOff>
    </xdr:to>
    <xdr:sp macro="" textlink="">
      <xdr:nvSpPr>
        <xdr:cNvPr id="741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946437</xdr:colOff>
      <xdr:row>4</xdr:row>
      <xdr:rowOff>276226</xdr:rowOff>
    </xdr:to>
    <xdr:sp macro="" textlink="">
      <xdr:nvSpPr>
        <xdr:cNvPr id="741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1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2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1041687</xdr:colOff>
      <xdr:row>4</xdr:row>
      <xdr:rowOff>238126</xdr:rowOff>
    </xdr:to>
    <xdr:sp macro="" textlink="">
      <xdr:nvSpPr>
        <xdr:cNvPr id="742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946437</xdr:colOff>
      <xdr:row>4</xdr:row>
      <xdr:rowOff>276226</xdr:rowOff>
    </xdr:to>
    <xdr:sp macro="" textlink="">
      <xdr:nvSpPr>
        <xdr:cNvPr id="742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42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42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1041688</xdr:colOff>
      <xdr:row>4</xdr:row>
      <xdr:rowOff>238126</xdr:rowOff>
    </xdr:to>
    <xdr:sp macro="" textlink="">
      <xdr:nvSpPr>
        <xdr:cNvPr id="742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946438</xdr:colOff>
      <xdr:row>4</xdr:row>
      <xdr:rowOff>276226</xdr:rowOff>
    </xdr:to>
    <xdr:sp macro="" textlink="">
      <xdr:nvSpPr>
        <xdr:cNvPr id="742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42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42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1041688</xdr:colOff>
      <xdr:row>4</xdr:row>
      <xdr:rowOff>238126</xdr:rowOff>
    </xdr:to>
    <xdr:sp macro="" textlink="">
      <xdr:nvSpPr>
        <xdr:cNvPr id="742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946438</xdr:colOff>
      <xdr:row>4</xdr:row>
      <xdr:rowOff>276226</xdr:rowOff>
    </xdr:to>
    <xdr:sp macro="" textlink="">
      <xdr:nvSpPr>
        <xdr:cNvPr id="743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43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43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1041689</xdr:colOff>
      <xdr:row>4</xdr:row>
      <xdr:rowOff>238126</xdr:rowOff>
    </xdr:to>
    <xdr:sp macro="" textlink="">
      <xdr:nvSpPr>
        <xdr:cNvPr id="743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946439</xdr:colOff>
      <xdr:row>4</xdr:row>
      <xdr:rowOff>276226</xdr:rowOff>
    </xdr:to>
    <xdr:sp macro="" textlink="">
      <xdr:nvSpPr>
        <xdr:cNvPr id="743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43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43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1041689</xdr:colOff>
      <xdr:row>4</xdr:row>
      <xdr:rowOff>238126</xdr:rowOff>
    </xdr:to>
    <xdr:sp macro="" textlink="">
      <xdr:nvSpPr>
        <xdr:cNvPr id="743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946439</xdr:colOff>
      <xdr:row>4</xdr:row>
      <xdr:rowOff>276226</xdr:rowOff>
    </xdr:to>
    <xdr:sp macro="" textlink="">
      <xdr:nvSpPr>
        <xdr:cNvPr id="743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3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4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1041687</xdr:colOff>
      <xdr:row>4</xdr:row>
      <xdr:rowOff>238126</xdr:rowOff>
    </xdr:to>
    <xdr:sp macro="" textlink="">
      <xdr:nvSpPr>
        <xdr:cNvPr id="744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946437</xdr:colOff>
      <xdr:row>4</xdr:row>
      <xdr:rowOff>276226</xdr:rowOff>
    </xdr:to>
    <xdr:sp macro="" textlink="">
      <xdr:nvSpPr>
        <xdr:cNvPr id="744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4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4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1041687</xdr:colOff>
      <xdr:row>4</xdr:row>
      <xdr:rowOff>238126</xdr:rowOff>
    </xdr:to>
    <xdr:sp macro="" textlink="">
      <xdr:nvSpPr>
        <xdr:cNvPr id="744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946437</xdr:colOff>
      <xdr:row>4</xdr:row>
      <xdr:rowOff>276226</xdr:rowOff>
    </xdr:to>
    <xdr:sp macro="" textlink="">
      <xdr:nvSpPr>
        <xdr:cNvPr id="744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4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4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1041687</xdr:colOff>
      <xdr:row>4</xdr:row>
      <xdr:rowOff>238126</xdr:rowOff>
    </xdr:to>
    <xdr:sp macro="" textlink="">
      <xdr:nvSpPr>
        <xdr:cNvPr id="744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946437</xdr:colOff>
      <xdr:row>4</xdr:row>
      <xdr:rowOff>276226</xdr:rowOff>
    </xdr:to>
    <xdr:sp macro="" textlink="">
      <xdr:nvSpPr>
        <xdr:cNvPr id="745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5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5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1041687</xdr:colOff>
      <xdr:row>4</xdr:row>
      <xdr:rowOff>238126</xdr:rowOff>
    </xdr:to>
    <xdr:sp macro="" textlink="">
      <xdr:nvSpPr>
        <xdr:cNvPr id="745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946437</xdr:colOff>
      <xdr:row>4</xdr:row>
      <xdr:rowOff>276226</xdr:rowOff>
    </xdr:to>
    <xdr:sp macro="" textlink="">
      <xdr:nvSpPr>
        <xdr:cNvPr id="745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45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45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1041689</xdr:colOff>
      <xdr:row>4</xdr:row>
      <xdr:rowOff>238126</xdr:rowOff>
    </xdr:to>
    <xdr:sp macro="" textlink="">
      <xdr:nvSpPr>
        <xdr:cNvPr id="745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946439</xdr:colOff>
      <xdr:row>4</xdr:row>
      <xdr:rowOff>276226</xdr:rowOff>
    </xdr:to>
    <xdr:sp macro="" textlink="">
      <xdr:nvSpPr>
        <xdr:cNvPr id="745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45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46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1041689</xdr:colOff>
      <xdr:row>4</xdr:row>
      <xdr:rowOff>238126</xdr:rowOff>
    </xdr:to>
    <xdr:sp macro="" textlink="">
      <xdr:nvSpPr>
        <xdr:cNvPr id="746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946439</xdr:colOff>
      <xdr:row>4</xdr:row>
      <xdr:rowOff>276226</xdr:rowOff>
    </xdr:to>
    <xdr:sp macro="" textlink="">
      <xdr:nvSpPr>
        <xdr:cNvPr id="746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6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6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1041687</xdr:colOff>
      <xdr:row>4</xdr:row>
      <xdr:rowOff>238126</xdr:rowOff>
    </xdr:to>
    <xdr:sp macro="" textlink="">
      <xdr:nvSpPr>
        <xdr:cNvPr id="746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946437</xdr:colOff>
      <xdr:row>4</xdr:row>
      <xdr:rowOff>276226</xdr:rowOff>
    </xdr:to>
    <xdr:sp macro="" textlink="">
      <xdr:nvSpPr>
        <xdr:cNvPr id="746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6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6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1041687</xdr:colOff>
      <xdr:row>4</xdr:row>
      <xdr:rowOff>238126</xdr:rowOff>
    </xdr:to>
    <xdr:sp macro="" textlink="">
      <xdr:nvSpPr>
        <xdr:cNvPr id="746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946437</xdr:colOff>
      <xdr:row>4</xdr:row>
      <xdr:rowOff>276226</xdr:rowOff>
    </xdr:to>
    <xdr:sp macro="" textlink="">
      <xdr:nvSpPr>
        <xdr:cNvPr id="747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47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47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1041688</xdr:colOff>
      <xdr:row>4</xdr:row>
      <xdr:rowOff>238126</xdr:rowOff>
    </xdr:to>
    <xdr:sp macro="" textlink="">
      <xdr:nvSpPr>
        <xdr:cNvPr id="747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946438</xdr:colOff>
      <xdr:row>4</xdr:row>
      <xdr:rowOff>276226</xdr:rowOff>
    </xdr:to>
    <xdr:sp macro="" textlink="">
      <xdr:nvSpPr>
        <xdr:cNvPr id="747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47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47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1041688</xdr:colOff>
      <xdr:row>4</xdr:row>
      <xdr:rowOff>238126</xdr:rowOff>
    </xdr:to>
    <xdr:sp macro="" textlink="">
      <xdr:nvSpPr>
        <xdr:cNvPr id="747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946438</xdr:colOff>
      <xdr:row>4</xdr:row>
      <xdr:rowOff>276226</xdr:rowOff>
    </xdr:to>
    <xdr:sp macro="" textlink="">
      <xdr:nvSpPr>
        <xdr:cNvPr id="747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47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48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1041689</xdr:colOff>
      <xdr:row>4</xdr:row>
      <xdr:rowOff>238126</xdr:rowOff>
    </xdr:to>
    <xdr:sp macro="" textlink="">
      <xdr:nvSpPr>
        <xdr:cNvPr id="748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946439</xdr:colOff>
      <xdr:row>4</xdr:row>
      <xdr:rowOff>276226</xdr:rowOff>
    </xdr:to>
    <xdr:sp macro="" textlink="">
      <xdr:nvSpPr>
        <xdr:cNvPr id="748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48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48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1041689</xdr:colOff>
      <xdr:row>4</xdr:row>
      <xdr:rowOff>238126</xdr:rowOff>
    </xdr:to>
    <xdr:sp macro="" textlink="">
      <xdr:nvSpPr>
        <xdr:cNvPr id="748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946439</xdr:colOff>
      <xdr:row>4</xdr:row>
      <xdr:rowOff>276226</xdr:rowOff>
    </xdr:to>
    <xdr:sp macro="" textlink="">
      <xdr:nvSpPr>
        <xdr:cNvPr id="748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8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8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1041687</xdr:colOff>
      <xdr:row>4</xdr:row>
      <xdr:rowOff>238126</xdr:rowOff>
    </xdr:to>
    <xdr:sp macro="" textlink="">
      <xdr:nvSpPr>
        <xdr:cNvPr id="748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946437</xdr:colOff>
      <xdr:row>4</xdr:row>
      <xdr:rowOff>276226</xdr:rowOff>
    </xdr:to>
    <xdr:sp macro="" textlink="">
      <xdr:nvSpPr>
        <xdr:cNvPr id="749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9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9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1041687</xdr:colOff>
      <xdr:row>4</xdr:row>
      <xdr:rowOff>238126</xdr:rowOff>
    </xdr:to>
    <xdr:sp macro="" textlink="">
      <xdr:nvSpPr>
        <xdr:cNvPr id="749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946437</xdr:colOff>
      <xdr:row>4</xdr:row>
      <xdr:rowOff>276226</xdr:rowOff>
    </xdr:to>
    <xdr:sp macro="" textlink="">
      <xdr:nvSpPr>
        <xdr:cNvPr id="749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9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9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1041687</xdr:colOff>
      <xdr:row>4</xdr:row>
      <xdr:rowOff>238126</xdr:rowOff>
    </xdr:to>
    <xdr:sp macro="" textlink="">
      <xdr:nvSpPr>
        <xdr:cNvPr id="749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946437</xdr:colOff>
      <xdr:row>4</xdr:row>
      <xdr:rowOff>276226</xdr:rowOff>
    </xdr:to>
    <xdr:sp macro="" textlink="">
      <xdr:nvSpPr>
        <xdr:cNvPr id="749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49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50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1041687</xdr:colOff>
      <xdr:row>4</xdr:row>
      <xdr:rowOff>238126</xdr:rowOff>
    </xdr:to>
    <xdr:sp macro="" textlink="">
      <xdr:nvSpPr>
        <xdr:cNvPr id="750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946437</xdr:colOff>
      <xdr:row>4</xdr:row>
      <xdr:rowOff>276226</xdr:rowOff>
    </xdr:to>
    <xdr:sp macro="" textlink="">
      <xdr:nvSpPr>
        <xdr:cNvPr id="750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50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50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1041689</xdr:colOff>
      <xdr:row>4</xdr:row>
      <xdr:rowOff>238126</xdr:rowOff>
    </xdr:to>
    <xdr:sp macro="" textlink="">
      <xdr:nvSpPr>
        <xdr:cNvPr id="750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946439</xdr:colOff>
      <xdr:row>4</xdr:row>
      <xdr:rowOff>276226</xdr:rowOff>
    </xdr:to>
    <xdr:sp macro="" textlink="">
      <xdr:nvSpPr>
        <xdr:cNvPr id="750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507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508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1041689</xdr:colOff>
      <xdr:row>4</xdr:row>
      <xdr:rowOff>238126</xdr:rowOff>
    </xdr:to>
    <xdr:sp macro="" textlink="">
      <xdr:nvSpPr>
        <xdr:cNvPr id="7509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946439</xdr:colOff>
      <xdr:row>4</xdr:row>
      <xdr:rowOff>276226</xdr:rowOff>
    </xdr:to>
    <xdr:sp macro="" textlink="">
      <xdr:nvSpPr>
        <xdr:cNvPr id="7510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511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512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1041687</xdr:colOff>
      <xdr:row>4</xdr:row>
      <xdr:rowOff>238126</xdr:rowOff>
    </xdr:to>
    <xdr:sp macro="" textlink="">
      <xdr:nvSpPr>
        <xdr:cNvPr id="7513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946437</xdr:colOff>
      <xdr:row>4</xdr:row>
      <xdr:rowOff>276226</xdr:rowOff>
    </xdr:to>
    <xdr:sp macro="" textlink="">
      <xdr:nvSpPr>
        <xdr:cNvPr id="7514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515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946437</xdr:colOff>
      <xdr:row>4</xdr:row>
      <xdr:rowOff>238126</xdr:rowOff>
    </xdr:to>
    <xdr:sp macro="" textlink="">
      <xdr:nvSpPr>
        <xdr:cNvPr id="7516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1041687</xdr:colOff>
      <xdr:row>4</xdr:row>
      <xdr:rowOff>238126</xdr:rowOff>
    </xdr:to>
    <xdr:sp macro="" textlink="">
      <xdr:nvSpPr>
        <xdr:cNvPr id="7517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946437</xdr:colOff>
      <xdr:row>4</xdr:row>
      <xdr:rowOff>276226</xdr:rowOff>
    </xdr:to>
    <xdr:sp macro="" textlink="">
      <xdr:nvSpPr>
        <xdr:cNvPr id="7518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51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52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1041688</xdr:colOff>
      <xdr:row>4</xdr:row>
      <xdr:rowOff>238126</xdr:rowOff>
    </xdr:to>
    <xdr:sp macro="" textlink="">
      <xdr:nvSpPr>
        <xdr:cNvPr id="752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946438</xdr:colOff>
      <xdr:row>4</xdr:row>
      <xdr:rowOff>276226</xdr:rowOff>
    </xdr:to>
    <xdr:sp macro="" textlink="">
      <xdr:nvSpPr>
        <xdr:cNvPr id="752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52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946438</xdr:colOff>
      <xdr:row>4</xdr:row>
      <xdr:rowOff>238126</xdr:rowOff>
    </xdr:to>
    <xdr:sp macro="" textlink="">
      <xdr:nvSpPr>
        <xdr:cNvPr id="752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1041688</xdr:colOff>
      <xdr:row>4</xdr:row>
      <xdr:rowOff>238126</xdr:rowOff>
    </xdr:to>
    <xdr:sp macro="" textlink="">
      <xdr:nvSpPr>
        <xdr:cNvPr id="7525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946438</xdr:colOff>
      <xdr:row>4</xdr:row>
      <xdr:rowOff>276226</xdr:rowOff>
    </xdr:to>
    <xdr:sp macro="" textlink="">
      <xdr:nvSpPr>
        <xdr:cNvPr id="7526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527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67095</xdr:colOff>
      <xdr:row>4</xdr:row>
      <xdr:rowOff>238126</xdr:rowOff>
    </xdr:to>
    <xdr:sp macro="" textlink="">
      <xdr:nvSpPr>
        <xdr:cNvPr id="7528" name="AutoShape 1" hidden="1"/>
        <xdr:cNvSpPr>
          <a:spLocks noChangeAspect="1" noChangeArrowheads="1"/>
        </xdr:cNvSpPr>
      </xdr:nvSpPr>
      <xdr:spPr bwMode="auto">
        <a:xfrm>
          <a:off x="30192453" y="326187"/>
          <a:ext cx="114539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529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530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1041689</xdr:colOff>
      <xdr:row>4</xdr:row>
      <xdr:rowOff>238126</xdr:rowOff>
    </xdr:to>
    <xdr:sp macro="" textlink="">
      <xdr:nvSpPr>
        <xdr:cNvPr id="7531" name="AutoShape 1" hidden="1"/>
        <xdr:cNvSpPr>
          <a:spLocks noChangeAspect="1" noChangeArrowheads="1"/>
        </xdr:cNvSpPr>
      </xdr:nvSpPr>
      <xdr:spPr bwMode="auto">
        <a:xfrm>
          <a:off x="30192453" y="326187"/>
          <a:ext cx="104168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946439</xdr:colOff>
      <xdr:row>4</xdr:row>
      <xdr:rowOff>276226</xdr:rowOff>
    </xdr:to>
    <xdr:sp macro="" textlink="">
      <xdr:nvSpPr>
        <xdr:cNvPr id="7532" name="AutoShape 1" hidden="1"/>
        <xdr:cNvSpPr>
          <a:spLocks noChangeAspect="1" noChangeArrowheads="1"/>
        </xdr:cNvSpPr>
      </xdr:nvSpPr>
      <xdr:spPr bwMode="auto">
        <a:xfrm>
          <a:off x="30192453" y="329781"/>
          <a:ext cx="94643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533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946439</xdr:colOff>
      <xdr:row>4</xdr:row>
      <xdr:rowOff>238126</xdr:rowOff>
    </xdr:to>
    <xdr:sp macro="" textlink="">
      <xdr:nvSpPr>
        <xdr:cNvPr id="7534" name="AutoShape 1" hidden="1"/>
        <xdr:cNvSpPr>
          <a:spLocks noChangeAspect="1" noChangeArrowheads="1"/>
        </xdr:cNvSpPr>
      </xdr:nvSpPr>
      <xdr:spPr bwMode="auto">
        <a:xfrm>
          <a:off x="30192453" y="326187"/>
          <a:ext cx="94643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1041688</xdr:colOff>
      <xdr:row>4</xdr:row>
      <xdr:rowOff>218575</xdr:rowOff>
    </xdr:to>
    <xdr:sp macro="" textlink="">
      <xdr:nvSpPr>
        <xdr:cNvPr id="7535" name="AutoShape 1" hidden="1"/>
        <xdr:cNvSpPr>
          <a:spLocks noChangeAspect="1" noChangeArrowheads="1"/>
        </xdr:cNvSpPr>
      </xdr:nvSpPr>
      <xdr:spPr bwMode="auto">
        <a:xfrm>
          <a:off x="30192453" y="323888"/>
          <a:ext cx="1041688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929121</xdr:colOff>
      <xdr:row>4</xdr:row>
      <xdr:rowOff>295275</xdr:rowOff>
    </xdr:to>
    <xdr:sp macro="" textlink="">
      <xdr:nvSpPr>
        <xdr:cNvPr id="7536" name="AutoShape 1" hidden="1"/>
        <xdr:cNvSpPr>
          <a:spLocks noChangeAspect="1" noChangeArrowheads="1"/>
        </xdr:cNvSpPr>
      </xdr:nvSpPr>
      <xdr:spPr bwMode="auto">
        <a:xfrm>
          <a:off x="30192453" y="327804"/>
          <a:ext cx="929121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175933</xdr:colOff>
      <xdr:row>4</xdr:row>
      <xdr:rowOff>238126</xdr:rowOff>
    </xdr:to>
    <xdr:sp macro="" textlink="">
      <xdr:nvSpPr>
        <xdr:cNvPr id="7537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175933</xdr:colOff>
      <xdr:row>4</xdr:row>
      <xdr:rowOff>238126</xdr:rowOff>
    </xdr:to>
    <xdr:sp macro="" textlink="">
      <xdr:nvSpPr>
        <xdr:cNvPr id="7538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175933</xdr:colOff>
      <xdr:row>4</xdr:row>
      <xdr:rowOff>238126</xdr:rowOff>
    </xdr:to>
    <xdr:sp macro="" textlink="">
      <xdr:nvSpPr>
        <xdr:cNvPr id="7539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175933</xdr:colOff>
      <xdr:row>4</xdr:row>
      <xdr:rowOff>238126</xdr:rowOff>
    </xdr:to>
    <xdr:sp macro="" textlink="">
      <xdr:nvSpPr>
        <xdr:cNvPr id="7540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175932</xdr:colOff>
      <xdr:row>4</xdr:row>
      <xdr:rowOff>238126</xdr:rowOff>
    </xdr:to>
    <xdr:sp macro="" textlink="">
      <xdr:nvSpPr>
        <xdr:cNvPr id="7541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175932</xdr:colOff>
      <xdr:row>4</xdr:row>
      <xdr:rowOff>238126</xdr:rowOff>
    </xdr:to>
    <xdr:sp macro="" textlink="">
      <xdr:nvSpPr>
        <xdr:cNvPr id="7542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175931</xdr:colOff>
      <xdr:row>4</xdr:row>
      <xdr:rowOff>238126</xdr:rowOff>
    </xdr:to>
    <xdr:sp macro="" textlink="">
      <xdr:nvSpPr>
        <xdr:cNvPr id="7543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175931</xdr:colOff>
      <xdr:row>4</xdr:row>
      <xdr:rowOff>238126</xdr:rowOff>
    </xdr:to>
    <xdr:sp macro="" textlink="">
      <xdr:nvSpPr>
        <xdr:cNvPr id="7544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175932</xdr:colOff>
      <xdr:row>4</xdr:row>
      <xdr:rowOff>238126</xdr:rowOff>
    </xdr:to>
    <xdr:sp macro="" textlink="">
      <xdr:nvSpPr>
        <xdr:cNvPr id="7545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175932</xdr:colOff>
      <xdr:row>4</xdr:row>
      <xdr:rowOff>238126</xdr:rowOff>
    </xdr:to>
    <xdr:sp macro="" textlink="">
      <xdr:nvSpPr>
        <xdr:cNvPr id="7546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175933</xdr:colOff>
      <xdr:row>4</xdr:row>
      <xdr:rowOff>238126</xdr:rowOff>
    </xdr:to>
    <xdr:sp macro="" textlink="">
      <xdr:nvSpPr>
        <xdr:cNvPr id="7547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175933</xdr:colOff>
      <xdr:row>4</xdr:row>
      <xdr:rowOff>238126</xdr:rowOff>
    </xdr:to>
    <xdr:sp macro="" textlink="">
      <xdr:nvSpPr>
        <xdr:cNvPr id="7548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175932</xdr:colOff>
      <xdr:row>4</xdr:row>
      <xdr:rowOff>238126</xdr:rowOff>
    </xdr:to>
    <xdr:sp macro="" textlink="">
      <xdr:nvSpPr>
        <xdr:cNvPr id="7549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175932</xdr:colOff>
      <xdr:row>4</xdr:row>
      <xdr:rowOff>238126</xdr:rowOff>
    </xdr:to>
    <xdr:sp macro="" textlink="">
      <xdr:nvSpPr>
        <xdr:cNvPr id="7550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175931</xdr:colOff>
      <xdr:row>4</xdr:row>
      <xdr:rowOff>238126</xdr:rowOff>
    </xdr:to>
    <xdr:sp macro="" textlink="">
      <xdr:nvSpPr>
        <xdr:cNvPr id="7551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175931</xdr:colOff>
      <xdr:row>4</xdr:row>
      <xdr:rowOff>238126</xdr:rowOff>
    </xdr:to>
    <xdr:sp macro="" textlink="">
      <xdr:nvSpPr>
        <xdr:cNvPr id="7552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175932</xdr:colOff>
      <xdr:row>4</xdr:row>
      <xdr:rowOff>238126</xdr:rowOff>
    </xdr:to>
    <xdr:sp macro="" textlink="">
      <xdr:nvSpPr>
        <xdr:cNvPr id="7553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175932</xdr:colOff>
      <xdr:row>4</xdr:row>
      <xdr:rowOff>238126</xdr:rowOff>
    </xdr:to>
    <xdr:sp macro="" textlink="">
      <xdr:nvSpPr>
        <xdr:cNvPr id="7554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175932</xdr:colOff>
      <xdr:row>4</xdr:row>
      <xdr:rowOff>238126</xdr:rowOff>
    </xdr:to>
    <xdr:sp macro="" textlink="">
      <xdr:nvSpPr>
        <xdr:cNvPr id="7555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175932</xdr:colOff>
      <xdr:row>4</xdr:row>
      <xdr:rowOff>238126</xdr:rowOff>
    </xdr:to>
    <xdr:sp macro="" textlink="">
      <xdr:nvSpPr>
        <xdr:cNvPr id="7556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175932</xdr:colOff>
      <xdr:row>4</xdr:row>
      <xdr:rowOff>238126</xdr:rowOff>
    </xdr:to>
    <xdr:sp macro="" textlink="">
      <xdr:nvSpPr>
        <xdr:cNvPr id="7557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175932</xdr:colOff>
      <xdr:row>4</xdr:row>
      <xdr:rowOff>238126</xdr:rowOff>
    </xdr:to>
    <xdr:sp macro="" textlink="">
      <xdr:nvSpPr>
        <xdr:cNvPr id="7558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175932</xdr:colOff>
      <xdr:row>4</xdr:row>
      <xdr:rowOff>238126</xdr:rowOff>
    </xdr:to>
    <xdr:sp macro="" textlink="">
      <xdr:nvSpPr>
        <xdr:cNvPr id="7559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175932</xdr:colOff>
      <xdr:row>4</xdr:row>
      <xdr:rowOff>238126</xdr:rowOff>
    </xdr:to>
    <xdr:sp macro="" textlink="">
      <xdr:nvSpPr>
        <xdr:cNvPr id="7560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175932</xdr:colOff>
      <xdr:row>4</xdr:row>
      <xdr:rowOff>238126</xdr:rowOff>
    </xdr:to>
    <xdr:sp macro="" textlink="">
      <xdr:nvSpPr>
        <xdr:cNvPr id="7561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175932</xdr:colOff>
      <xdr:row>4</xdr:row>
      <xdr:rowOff>238126</xdr:rowOff>
    </xdr:to>
    <xdr:sp macro="" textlink="">
      <xdr:nvSpPr>
        <xdr:cNvPr id="7562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175932</xdr:colOff>
      <xdr:row>4</xdr:row>
      <xdr:rowOff>238126</xdr:rowOff>
    </xdr:to>
    <xdr:sp macro="" textlink="">
      <xdr:nvSpPr>
        <xdr:cNvPr id="7563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175932</xdr:colOff>
      <xdr:row>4</xdr:row>
      <xdr:rowOff>238126</xdr:rowOff>
    </xdr:to>
    <xdr:sp macro="" textlink="">
      <xdr:nvSpPr>
        <xdr:cNvPr id="7564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175931</xdr:colOff>
      <xdr:row>4</xdr:row>
      <xdr:rowOff>238126</xdr:rowOff>
    </xdr:to>
    <xdr:sp macro="" textlink="">
      <xdr:nvSpPr>
        <xdr:cNvPr id="7565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175931</xdr:colOff>
      <xdr:row>4</xdr:row>
      <xdr:rowOff>238126</xdr:rowOff>
    </xdr:to>
    <xdr:sp macro="" textlink="">
      <xdr:nvSpPr>
        <xdr:cNvPr id="7566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175932</xdr:colOff>
      <xdr:row>4</xdr:row>
      <xdr:rowOff>238126</xdr:rowOff>
    </xdr:to>
    <xdr:sp macro="" textlink="">
      <xdr:nvSpPr>
        <xdr:cNvPr id="7567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175932</xdr:colOff>
      <xdr:row>4</xdr:row>
      <xdr:rowOff>238126</xdr:rowOff>
    </xdr:to>
    <xdr:sp macro="" textlink="">
      <xdr:nvSpPr>
        <xdr:cNvPr id="7568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175932</xdr:colOff>
      <xdr:row>4</xdr:row>
      <xdr:rowOff>238126</xdr:rowOff>
    </xdr:to>
    <xdr:sp macro="" textlink="">
      <xdr:nvSpPr>
        <xdr:cNvPr id="7569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175932</xdr:colOff>
      <xdr:row>4</xdr:row>
      <xdr:rowOff>238126</xdr:rowOff>
    </xdr:to>
    <xdr:sp macro="" textlink="">
      <xdr:nvSpPr>
        <xdr:cNvPr id="7570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175932</xdr:colOff>
      <xdr:row>4</xdr:row>
      <xdr:rowOff>238126</xdr:rowOff>
    </xdr:to>
    <xdr:sp macro="" textlink="">
      <xdr:nvSpPr>
        <xdr:cNvPr id="7571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175932</xdr:colOff>
      <xdr:row>4</xdr:row>
      <xdr:rowOff>238126</xdr:rowOff>
    </xdr:to>
    <xdr:sp macro="" textlink="">
      <xdr:nvSpPr>
        <xdr:cNvPr id="7572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175932</xdr:colOff>
      <xdr:row>4</xdr:row>
      <xdr:rowOff>238126</xdr:rowOff>
    </xdr:to>
    <xdr:sp macro="" textlink="">
      <xdr:nvSpPr>
        <xdr:cNvPr id="7573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175932</xdr:colOff>
      <xdr:row>4</xdr:row>
      <xdr:rowOff>238126</xdr:rowOff>
    </xdr:to>
    <xdr:sp macro="" textlink="">
      <xdr:nvSpPr>
        <xdr:cNvPr id="7574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175932</xdr:colOff>
      <xdr:row>4</xdr:row>
      <xdr:rowOff>238126</xdr:rowOff>
    </xdr:to>
    <xdr:sp macro="" textlink="">
      <xdr:nvSpPr>
        <xdr:cNvPr id="7575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175932</xdr:colOff>
      <xdr:row>4</xdr:row>
      <xdr:rowOff>238126</xdr:rowOff>
    </xdr:to>
    <xdr:sp macro="" textlink="">
      <xdr:nvSpPr>
        <xdr:cNvPr id="7576" name="AutoShape 1" hidden="1"/>
        <xdr:cNvSpPr>
          <a:spLocks noChangeAspect="1" noChangeArrowheads="1"/>
        </xdr:cNvSpPr>
      </xdr:nvSpPr>
      <xdr:spPr bwMode="auto">
        <a:xfrm>
          <a:off x="30192453" y="326187"/>
          <a:ext cx="1254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7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7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7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7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7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7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7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7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1365540</xdr:colOff>
      <xdr:row>4</xdr:row>
      <xdr:rowOff>295275</xdr:rowOff>
    </xdr:to>
    <xdr:sp macro="" textlink="">
      <xdr:nvSpPr>
        <xdr:cNvPr id="7625" name="AutoShape 1" hidden="1"/>
        <xdr:cNvSpPr>
          <a:spLocks noChangeAspect="1" noChangeArrowheads="1"/>
        </xdr:cNvSpPr>
      </xdr:nvSpPr>
      <xdr:spPr bwMode="auto">
        <a:xfrm>
          <a:off x="2156604" y="327804"/>
          <a:ext cx="1080868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62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62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1033030</xdr:colOff>
      <xdr:row>4</xdr:row>
      <xdr:rowOff>238126</xdr:rowOff>
    </xdr:to>
    <xdr:sp macro="" textlink="">
      <xdr:nvSpPr>
        <xdr:cNvPr id="762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937780</xdr:colOff>
      <xdr:row>4</xdr:row>
      <xdr:rowOff>276226</xdr:rowOff>
    </xdr:to>
    <xdr:sp macro="" textlink="">
      <xdr:nvSpPr>
        <xdr:cNvPr id="762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59223</xdr:colOff>
      <xdr:row>4</xdr:row>
      <xdr:rowOff>238126</xdr:rowOff>
    </xdr:to>
    <xdr:sp macro="" textlink="">
      <xdr:nvSpPr>
        <xdr:cNvPr id="7630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59223</xdr:colOff>
      <xdr:row>4</xdr:row>
      <xdr:rowOff>238126</xdr:rowOff>
    </xdr:to>
    <xdr:sp macro="" textlink="">
      <xdr:nvSpPr>
        <xdr:cNvPr id="7631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63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63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1033029</xdr:colOff>
      <xdr:row>4</xdr:row>
      <xdr:rowOff>238126</xdr:rowOff>
    </xdr:to>
    <xdr:sp macro="" textlink="">
      <xdr:nvSpPr>
        <xdr:cNvPr id="763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59221</xdr:colOff>
      <xdr:row>4</xdr:row>
      <xdr:rowOff>238126</xdr:rowOff>
    </xdr:to>
    <xdr:sp macro="" textlink="">
      <xdr:nvSpPr>
        <xdr:cNvPr id="7635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937779</xdr:colOff>
      <xdr:row>4</xdr:row>
      <xdr:rowOff>276226</xdr:rowOff>
    </xdr:to>
    <xdr:sp macro="" textlink="">
      <xdr:nvSpPr>
        <xdr:cNvPr id="7636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59221</xdr:colOff>
      <xdr:row>4</xdr:row>
      <xdr:rowOff>238126</xdr:rowOff>
    </xdr:to>
    <xdr:sp macro="" textlink="">
      <xdr:nvSpPr>
        <xdr:cNvPr id="7637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59220</xdr:colOff>
      <xdr:row>4</xdr:row>
      <xdr:rowOff>238126</xdr:rowOff>
    </xdr:to>
    <xdr:sp macro="" textlink="">
      <xdr:nvSpPr>
        <xdr:cNvPr id="7638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59220</xdr:colOff>
      <xdr:row>4</xdr:row>
      <xdr:rowOff>238126</xdr:rowOff>
    </xdr:to>
    <xdr:sp macro="" textlink="">
      <xdr:nvSpPr>
        <xdr:cNvPr id="7639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59223</xdr:colOff>
      <xdr:row>4</xdr:row>
      <xdr:rowOff>238126</xdr:rowOff>
    </xdr:to>
    <xdr:sp macro="" textlink="">
      <xdr:nvSpPr>
        <xdr:cNvPr id="7640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59223</xdr:colOff>
      <xdr:row>4</xdr:row>
      <xdr:rowOff>238126</xdr:rowOff>
    </xdr:to>
    <xdr:sp macro="" textlink="">
      <xdr:nvSpPr>
        <xdr:cNvPr id="7641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59222</xdr:colOff>
      <xdr:row>4</xdr:row>
      <xdr:rowOff>238126</xdr:rowOff>
    </xdr:to>
    <xdr:sp macro="" textlink="">
      <xdr:nvSpPr>
        <xdr:cNvPr id="7642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59222</xdr:colOff>
      <xdr:row>4</xdr:row>
      <xdr:rowOff>238126</xdr:rowOff>
    </xdr:to>
    <xdr:sp macro="" textlink="">
      <xdr:nvSpPr>
        <xdr:cNvPr id="7643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59221</xdr:colOff>
      <xdr:row>4</xdr:row>
      <xdr:rowOff>238126</xdr:rowOff>
    </xdr:to>
    <xdr:sp macro="" textlink="">
      <xdr:nvSpPr>
        <xdr:cNvPr id="7644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59221</xdr:colOff>
      <xdr:row>4</xdr:row>
      <xdr:rowOff>238126</xdr:rowOff>
    </xdr:to>
    <xdr:sp macro="" textlink="">
      <xdr:nvSpPr>
        <xdr:cNvPr id="7645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59223</xdr:colOff>
      <xdr:row>4</xdr:row>
      <xdr:rowOff>238126</xdr:rowOff>
    </xdr:to>
    <xdr:sp macro="" textlink="">
      <xdr:nvSpPr>
        <xdr:cNvPr id="7646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59223</xdr:colOff>
      <xdr:row>4</xdr:row>
      <xdr:rowOff>238126</xdr:rowOff>
    </xdr:to>
    <xdr:sp macro="" textlink="">
      <xdr:nvSpPr>
        <xdr:cNvPr id="7647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59222</xdr:colOff>
      <xdr:row>4</xdr:row>
      <xdr:rowOff>238126</xdr:rowOff>
    </xdr:to>
    <xdr:sp macro="" textlink="">
      <xdr:nvSpPr>
        <xdr:cNvPr id="7648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59222</xdr:colOff>
      <xdr:row>4</xdr:row>
      <xdr:rowOff>238126</xdr:rowOff>
    </xdr:to>
    <xdr:sp macro="" textlink="">
      <xdr:nvSpPr>
        <xdr:cNvPr id="7649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59220</xdr:colOff>
      <xdr:row>4</xdr:row>
      <xdr:rowOff>238126</xdr:rowOff>
    </xdr:to>
    <xdr:sp macro="" textlink="">
      <xdr:nvSpPr>
        <xdr:cNvPr id="7650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59220</xdr:colOff>
      <xdr:row>4</xdr:row>
      <xdr:rowOff>238126</xdr:rowOff>
    </xdr:to>
    <xdr:sp macro="" textlink="">
      <xdr:nvSpPr>
        <xdr:cNvPr id="7651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59222</xdr:colOff>
      <xdr:row>4</xdr:row>
      <xdr:rowOff>238126</xdr:rowOff>
    </xdr:to>
    <xdr:sp macro="" textlink="">
      <xdr:nvSpPr>
        <xdr:cNvPr id="7652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59222</xdr:colOff>
      <xdr:row>4</xdr:row>
      <xdr:rowOff>238126</xdr:rowOff>
    </xdr:to>
    <xdr:sp macro="" textlink="">
      <xdr:nvSpPr>
        <xdr:cNvPr id="7653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59222</xdr:colOff>
      <xdr:row>4</xdr:row>
      <xdr:rowOff>238126</xdr:rowOff>
    </xdr:to>
    <xdr:sp macro="" textlink="">
      <xdr:nvSpPr>
        <xdr:cNvPr id="7654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59222</xdr:colOff>
      <xdr:row>4</xdr:row>
      <xdr:rowOff>238126</xdr:rowOff>
    </xdr:to>
    <xdr:sp macro="" textlink="">
      <xdr:nvSpPr>
        <xdr:cNvPr id="7655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59221</xdr:colOff>
      <xdr:row>4</xdr:row>
      <xdr:rowOff>238126</xdr:rowOff>
    </xdr:to>
    <xdr:sp macro="" textlink="">
      <xdr:nvSpPr>
        <xdr:cNvPr id="7656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59221</xdr:colOff>
      <xdr:row>4</xdr:row>
      <xdr:rowOff>238126</xdr:rowOff>
    </xdr:to>
    <xdr:sp macro="" textlink="">
      <xdr:nvSpPr>
        <xdr:cNvPr id="7657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59223</xdr:colOff>
      <xdr:row>4</xdr:row>
      <xdr:rowOff>238126</xdr:rowOff>
    </xdr:to>
    <xdr:sp macro="" textlink="">
      <xdr:nvSpPr>
        <xdr:cNvPr id="7658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59223</xdr:colOff>
      <xdr:row>4</xdr:row>
      <xdr:rowOff>238126</xdr:rowOff>
    </xdr:to>
    <xdr:sp macro="" textlink="">
      <xdr:nvSpPr>
        <xdr:cNvPr id="7659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59222</xdr:colOff>
      <xdr:row>4</xdr:row>
      <xdr:rowOff>238126</xdr:rowOff>
    </xdr:to>
    <xdr:sp macro="" textlink="">
      <xdr:nvSpPr>
        <xdr:cNvPr id="7660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59222</xdr:colOff>
      <xdr:row>4</xdr:row>
      <xdr:rowOff>238126</xdr:rowOff>
    </xdr:to>
    <xdr:sp macro="" textlink="">
      <xdr:nvSpPr>
        <xdr:cNvPr id="7661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59220</xdr:colOff>
      <xdr:row>4</xdr:row>
      <xdr:rowOff>238126</xdr:rowOff>
    </xdr:to>
    <xdr:sp macro="" textlink="">
      <xdr:nvSpPr>
        <xdr:cNvPr id="7662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59220</xdr:colOff>
      <xdr:row>4</xdr:row>
      <xdr:rowOff>238126</xdr:rowOff>
    </xdr:to>
    <xdr:sp macro="" textlink="">
      <xdr:nvSpPr>
        <xdr:cNvPr id="7663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59222</xdr:colOff>
      <xdr:row>4</xdr:row>
      <xdr:rowOff>238126</xdr:rowOff>
    </xdr:to>
    <xdr:sp macro="" textlink="">
      <xdr:nvSpPr>
        <xdr:cNvPr id="7664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59222</xdr:colOff>
      <xdr:row>4</xdr:row>
      <xdr:rowOff>238126</xdr:rowOff>
    </xdr:to>
    <xdr:sp macro="" textlink="">
      <xdr:nvSpPr>
        <xdr:cNvPr id="7665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59222</xdr:colOff>
      <xdr:row>4</xdr:row>
      <xdr:rowOff>238126</xdr:rowOff>
    </xdr:to>
    <xdr:sp macro="" textlink="">
      <xdr:nvSpPr>
        <xdr:cNvPr id="7666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59222</xdr:colOff>
      <xdr:row>4</xdr:row>
      <xdr:rowOff>238126</xdr:rowOff>
    </xdr:to>
    <xdr:sp macro="" textlink="">
      <xdr:nvSpPr>
        <xdr:cNvPr id="7667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59223</xdr:colOff>
      <xdr:row>4</xdr:row>
      <xdr:rowOff>238126</xdr:rowOff>
    </xdr:to>
    <xdr:sp macro="" textlink="">
      <xdr:nvSpPr>
        <xdr:cNvPr id="7668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59223</xdr:colOff>
      <xdr:row>4</xdr:row>
      <xdr:rowOff>238126</xdr:rowOff>
    </xdr:to>
    <xdr:sp macro="" textlink="">
      <xdr:nvSpPr>
        <xdr:cNvPr id="7669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67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67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1033029</xdr:colOff>
      <xdr:row>4</xdr:row>
      <xdr:rowOff>238126</xdr:rowOff>
    </xdr:to>
    <xdr:sp macro="" textlink="">
      <xdr:nvSpPr>
        <xdr:cNvPr id="767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59221</xdr:colOff>
      <xdr:row>4</xdr:row>
      <xdr:rowOff>238126</xdr:rowOff>
    </xdr:to>
    <xdr:sp macro="" textlink="">
      <xdr:nvSpPr>
        <xdr:cNvPr id="7673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937779</xdr:colOff>
      <xdr:row>4</xdr:row>
      <xdr:rowOff>218575</xdr:rowOff>
    </xdr:to>
    <xdr:sp macro="" textlink="">
      <xdr:nvSpPr>
        <xdr:cNvPr id="7674" name="AutoShape 1" hidden="1"/>
        <xdr:cNvSpPr>
          <a:spLocks noChangeAspect="1" noChangeArrowheads="1"/>
        </xdr:cNvSpPr>
      </xdr:nvSpPr>
      <xdr:spPr bwMode="auto">
        <a:xfrm>
          <a:off x="30192453" y="323888"/>
          <a:ext cx="937779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59221</xdr:colOff>
      <xdr:row>4</xdr:row>
      <xdr:rowOff>238126</xdr:rowOff>
    </xdr:to>
    <xdr:sp macro="" textlink="">
      <xdr:nvSpPr>
        <xdr:cNvPr id="7675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59220</xdr:colOff>
      <xdr:row>4</xdr:row>
      <xdr:rowOff>238126</xdr:rowOff>
    </xdr:to>
    <xdr:sp macro="" textlink="">
      <xdr:nvSpPr>
        <xdr:cNvPr id="7676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59220</xdr:colOff>
      <xdr:row>4</xdr:row>
      <xdr:rowOff>238126</xdr:rowOff>
    </xdr:to>
    <xdr:sp macro="" textlink="">
      <xdr:nvSpPr>
        <xdr:cNvPr id="7677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59223</xdr:colOff>
      <xdr:row>4</xdr:row>
      <xdr:rowOff>238126</xdr:rowOff>
    </xdr:to>
    <xdr:sp macro="" textlink="">
      <xdr:nvSpPr>
        <xdr:cNvPr id="7678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59223</xdr:colOff>
      <xdr:row>4</xdr:row>
      <xdr:rowOff>238126</xdr:rowOff>
    </xdr:to>
    <xdr:sp macro="" textlink="">
      <xdr:nvSpPr>
        <xdr:cNvPr id="7679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59222</xdr:colOff>
      <xdr:row>4</xdr:row>
      <xdr:rowOff>238126</xdr:rowOff>
    </xdr:to>
    <xdr:sp macro="" textlink="">
      <xdr:nvSpPr>
        <xdr:cNvPr id="7680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59222</xdr:colOff>
      <xdr:row>4</xdr:row>
      <xdr:rowOff>238126</xdr:rowOff>
    </xdr:to>
    <xdr:sp macro="" textlink="">
      <xdr:nvSpPr>
        <xdr:cNvPr id="7681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59221</xdr:colOff>
      <xdr:row>4</xdr:row>
      <xdr:rowOff>238126</xdr:rowOff>
    </xdr:to>
    <xdr:sp macro="" textlink="">
      <xdr:nvSpPr>
        <xdr:cNvPr id="7682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59221</xdr:colOff>
      <xdr:row>4</xdr:row>
      <xdr:rowOff>238126</xdr:rowOff>
    </xdr:to>
    <xdr:sp macro="" textlink="">
      <xdr:nvSpPr>
        <xdr:cNvPr id="7683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59223</xdr:colOff>
      <xdr:row>4</xdr:row>
      <xdr:rowOff>238126</xdr:rowOff>
    </xdr:to>
    <xdr:sp macro="" textlink="">
      <xdr:nvSpPr>
        <xdr:cNvPr id="7684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59223</xdr:colOff>
      <xdr:row>4</xdr:row>
      <xdr:rowOff>238126</xdr:rowOff>
    </xdr:to>
    <xdr:sp macro="" textlink="">
      <xdr:nvSpPr>
        <xdr:cNvPr id="7685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59222</xdr:colOff>
      <xdr:row>4</xdr:row>
      <xdr:rowOff>238126</xdr:rowOff>
    </xdr:to>
    <xdr:sp macro="" textlink="">
      <xdr:nvSpPr>
        <xdr:cNvPr id="7686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59222</xdr:colOff>
      <xdr:row>4</xdr:row>
      <xdr:rowOff>238126</xdr:rowOff>
    </xdr:to>
    <xdr:sp macro="" textlink="">
      <xdr:nvSpPr>
        <xdr:cNvPr id="7687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59220</xdr:colOff>
      <xdr:row>4</xdr:row>
      <xdr:rowOff>238126</xdr:rowOff>
    </xdr:to>
    <xdr:sp macro="" textlink="">
      <xdr:nvSpPr>
        <xdr:cNvPr id="7688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59220</xdr:colOff>
      <xdr:row>4</xdr:row>
      <xdr:rowOff>238126</xdr:rowOff>
    </xdr:to>
    <xdr:sp macro="" textlink="">
      <xdr:nvSpPr>
        <xdr:cNvPr id="7689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59222</xdr:colOff>
      <xdr:row>4</xdr:row>
      <xdr:rowOff>238126</xdr:rowOff>
    </xdr:to>
    <xdr:sp macro="" textlink="">
      <xdr:nvSpPr>
        <xdr:cNvPr id="7690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59222</xdr:colOff>
      <xdr:row>4</xdr:row>
      <xdr:rowOff>238126</xdr:rowOff>
    </xdr:to>
    <xdr:sp macro="" textlink="">
      <xdr:nvSpPr>
        <xdr:cNvPr id="7691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59222</xdr:colOff>
      <xdr:row>4</xdr:row>
      <xdr:rowOff>238126</xdr:rowOff>
    </xdr:to>
    <xdr:sp macro="" textlink="">
      <xdr:nvSpPr>
        <xdr:cNvPr id="7692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59222</xdr:colOff>
      <xdr:row>4</xdr:row>
      <xdr:rowOff>238126</xdr:rowOff>
    </xdr:to>
    <xdr:sp macro="" textlink="">
      <xdr:nvSpPr>
        <xdr:cNvPr id="7693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59221</xdr:colOff>
      <xdr:row>4</xdr:row>
      <xdr:rowOff>238126</xdr:rowOff>
    </xdr:to>
    <xdr:sp macro="" textlink="">
      <xdr:nvSpPr>
        <xdr:cNvPr id="7694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59221</xdr:colOff>
      <xdr:row>4</xdr:row>
      <xdr:rowOff>238126</xdr:rowOff>
    </xdr:to>
    <xdr:sp macro="" textlink="">
      <xdr:nvSpPr>
        <xdr:cNvPr id="7695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59223</xdr:colOff>
      <xdr:row>4</xdr:row>
      <xdr:rowOff>238126</xdr:rowOff>
    </xdr:to>
    <xdr:sp macro="" textlink="">
      <xdr:nvSpPr>
        <xdr:cNvPr id="7696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59223</xdr:colOff>
      <xdr:row>4</xdr:row>
      <xdr:rowOff>238126</xdr:rowOff>
    </xdr:to>
    <xdr:sp macro="" textlink="">
      <xdr:nvSpPr>
        <xdr:cNvPr id="7697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59222</xdr:colOff>
      <xdr:row>4</xdr:row>
      <xdr:rowOff>238126</xdr:rowOff>
    </xdr:to>
    <xdr:sp macro="" textlink="">
      <xdr:nvSpPr>
        <xdr:cNvPr id="7698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59222</xdr:colOff>
      <xdr:row>4</xdr:row>
      <xdr:rowOff>238126</xdr:rowOff>
    </xdr:to>
    <xdr:sp macro="" textlink="">
      <xdr:nvSpPr>
        <xdr:cNvPr id="7699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59220</xdr:colOff>
      <xdr:row>4</xdr:row>
      <xdr:rowOff>238126</xdr:rowOff>
    </xdr:to>
    <xdr:sp macro="" textlink="">
      <xdr:nvSpPr>
        <xdr:cNvPr id="7700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59220</xdr:colOff>
      <xdr:row>4</xdr:row>
      <xdr:rowOff>238126</xdr:rowOff>
    </xdr:to>
    <xdr:sp macro="" textlink="">
      <xdr:nvSpPr>
        <xdr:cNvPr id="7701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59222</xdr:colOff>
      <xdr:row>4</xdr:row>
      <xdr:rowOff>238126</xdr:rowOff>
    </xdr:to>
    <xdr:sp macro="" textlink="">
      <xdr:nvSpPr>
        <xdr:cNvPr id="7702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59222</xdr:colOff>
      <xdr:row>4</xdr:row>
      <xdr:rowOff>238126</xdr:rowOff>
    </xdr:to>
    <xdr:sp macro="" textlink="">
      <xdr:nvSpPr>
        <xdr:cNvPr id="7703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59222</xdr:colOff>
      <xdr:row>4</xdr:row>
      <xdr:rowOff>238126</xdr:rowOff>
    </xdr:to>
    <xdr:sp macro="" textlink="">
      <xdr:nvSpPr>
        <xdr:cNvPr id="7704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59222</xdr:colOff>
      <xdr:row>4</xdr:row>
      <xdr:rowOff>238126</xdr:rowOff>
    </xdr:to>
    <xdr:sp macro="" textlink="">
      <xdr:nvSpPr>
        <xdr:cNvPr id="7705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59221</xdr:colOff>
      <xdr:row>4</xdr:row>
      <xdr:rowOff>238126</xdr:rowOff>
    </xdr:to>
    <xdr:sp macro="" textlink="">
      <xdr:nvSpPr>
        <xdr:cNvPr id="7706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59221</xdr:colOff>
      <xdr:row>4</xdr:row>
      <xdr:rowOff>238126</xdr:rowOff>
    </xdr:to>
    <xdr:sp macro="" textlink="">
      <xdr:nvSpPr>
        <xdr:cNvPr id="7707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59223</xdr:colOff>
      <xdr:row>4</xdr:row>
      <xdr:rowOff>238126</xdr:rowOff>
    </xdr:to>
    <xdr:sp macro="" textlink="">
      <xdr:nvSpPr>
        <xdr:cNvPr id="7708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59223</xdr:colOff>
      <xdr:row>4</xdr:row>
      <xdr:rowOff>238126</xdr:rowOff>
    </xdr:to>
    <xdr:sp macro="" textlink="">
      <xdr:nvSpPr>
        <xdr:cNvPr id="7709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71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71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1033029</xdr:colOff>
      <xdr:row>4</xdr:row>
      <xdr:rowOff>238126</xdr:rowOff>
    </xdr:to>
    <xdr:sp macro="" textlink="">
      <xdr:nvSpPr>
        <xdr:cNvPr id="771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937779</xdr:colOff>
      <xdr:row>4</xdr:row>
      <xdr:rowOff>276226</xdr:rowOff>
    </xdr:to>
    <xdr:sp macro="" textlink="">
      <xdr:nvSpPr>
        <xdr:cNvPr id="771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71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71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1033029</xdr:colOff>
      <xdr:row>4</xdr:row>
      <xdr:rowOff>238126</xdr:rowOff>
    </xdr:to>
    <xdr:sp macro="" textlink="">
      <xdr:nvSpPr>
        <xdr:cNvPr id="771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71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71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1033028</xdr:colOff>
      <xdr:row>4</xdr:row>
      <xdr:rowOff>238126</xdr:rowOff>
    </xdr:to>
    <xdr:sp macro="" textlink="">
      <xdr:nvSpPr>
        <xdr:cNvPr id="7719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937778</xdr:colOff>
      <xdr:row>4</xdr:row>
      <xdr:rowOff>276226</xdr:rowOff>
    </xdr:to>
    <xdr:sp macro="" textlink="">
      <xdr:nvSpPr>
        <xdr:cNvPr id="7720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72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72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1033028</xdr:colOff>
      <xdr:row>4</xdr:row>
      <xdr:rowOff>238126</xdr:rowOff>
    </xdr:to>
    <xdr:sp macro="" textlink="">
      <xdr:nvSpPr>
        <xdr:cNvPr id="7723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937778</xdr:colOff>
      <xdr:row>4</xdr:row>
      <xdr:rowOff>276226</xdr:rowOff>
    </xdr:to>
    <xdr:sp macro="" textlink="">
      <xdr:nvSpPr>
        <xdr:cNvPr id="7724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72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72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1033029</xdr:colOff>
      <xdr:row>4</xdr:row>
      <xdr:rowOff>238126</xdr:rowOff>
    </xdr:to>
    <xdr:sp macro="" textlink="">
      <xdr:nvSpPr>
        <xdr:cNvPr id="7727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937779</xdr:colOff>
      <xdr:row>4</xdr:row>
      <xdr:rowOff>276226</xdr:rowOff>
    </xdr:to>
    <xdr:sp macro="" textlink="">
      <xdr:nvSpPr>
        <xdr:cNvPr id="7728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72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73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1033029</xdr:colOff>
      <xdr:row>4</xdr:row>
      <xdr:rowOff>238126</xdr:rowOff>
    </xdr:to>
    <xdr:sp macro="" textlink="">
      <xdr:nvSpPr>
        <xdr:cNvPr id="7731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937779</xdr:colOff>
      <xdr:row>4</xdr:row>
      <xdr:rowOff>276226</xdr:rowOff>
    </xdr:to>
    <xdr:sp macro="" textlink="">
      <xdr:nvSpPr>
        <xdr:cNvPr id="7732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73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73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1033030</xdr:colOff>
      <xdr:row>4</xdr:row>
      <xdr:rowOff>238126</xdr:rowOff>
    </xdr:to>
    <xdr:sp macro="" textlink="">
      <xdr:nvSpPr>
        <xdr:cNvPr id="7735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937780</xdr:colOff>
      <xdr:row>4</xdr:row>
      <xdr:rowOff>276226</xdr:rowOff>
    </xdr:to>
    <xdr:sp macro="" textlink="">
      <xdr:nvSpPr>
        <xdr:cNvPr id="7736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73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73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1033030</xdr:colOff>
      <xdr:row>4</xdr:row>
      <xdr:rowOff>238126</xdr:rowOff>
    </xdr:to>
    <xdr:sp macro="" textlink="">
      <xdr:nvSpPr>
        <xdr:cNvPr id="7739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937777</xdr:colOff>
      <xdr:row>4</xdr:row>
      <xdr:rowOff>238126</xdr:rowOff>
    </xdr:to>
    <xdr:sp macro="" textlink="">
      <xdr:nvSpPr>
        <xdr:cNvPr id="774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937777</xdr:colOff>
      <xdr:row>4</xdr:row>
      <xdr:rowOff>238126</xdr:rowOff>
    </xdr:to>
    <xdr:sp macro="" textlink="">
      <xdr:nvSpPr>
        <xdr:cNvPr id="774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1033027</xdr:colOff>
      <xdr:row>4</xdr:row>
      <xdr:rowOff>238126</xdr:rowOff>
    </xdr:to>
    <xdr:sp macro="" textlink="">
      <xdr:nvSpPr>
        <xdr:cNvPr id="774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937777</xdr:colOff>
      <xdr:row>4</xdr:row>
      <xdr:rowOff>276226</xdr:rowOff>
    </xdr:to>
    <xdr:sp macro="" textlink="">
      <xdr:nvSpPr>
        <xdr:cNvPr id="774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937777</xdr:colOff>
      <xdr:row>4</xdr:row>
      <xdr:rowOff>238126</xdr:rowOff>
    </xdr:to>
    <xdr:sp macro="" textlink="">
      <xdr:nvSpPr>
        <xdr:cNvPr id="774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937777</xdr:colOff>
      <xdr:row>4</xdr:row>
      <xdr:rowOff>238126</xdr:rowOff>
    </xdr:to>
    <xdr:sp macro="" textlink="">
      <xdr:nvSpPr>
        <xdr:cNvPr id="774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1033027</xdr:colOff>
      <xdr:row>4</xdr:row>
      <xdr:rowOff>238126</xdr:rowOff>
    </xdr:to>
    <xdr:sp macro="" textlink="">
      <xdr:nvSpPr>
        <xdr:cNvPr id="774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937777</xdr:colOff>
      <xdr:row>4</xdr:row>
      <xdr:rowOff>276226</xdr:rowOff>
    </xdr:to>
    <xdr:sp macro="" textlink="">
      <xdr:nvSpPr>
        <xdr:cNvPr id="774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7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74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74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1033029</xdr:colOff>
      <xdr:row>4</xdr:row>
      <xdr:rowOff>238126</xdr:rowOff>
    </xdr:to>
    <xdr:sp macro="" textlink="">
      <xdr:nvSpPr>
        <xdr:cNvPr id="775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937779</xdr:colOff>
      <xdr:row>4</xdr:row>
      <xdr:rowOff>276226</xdr:rowOff>
    </xdr:to>
    <xdr:sp macro="" textlink="">
      <xdr:nvSpPr>
        <xdr:cNvPr id="775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75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75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1033029</xdr:colOff>
      <xdr:row>4</xdr:row>
      <xdr:rowOff>238126</xdr:rowOff>
    </xdr:to>
    <xdr:sp macro="" textlink="">
      <xdr:nvSpPr>
        <xdr:cNvPr id="775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937779</xdr:colOff>
      <xdr:row>4</xdr:row>
      <xdr:rowOff>276226</xdr:rowOff>
    </xdr:to>
    <xdr:sp macro="" textlink="">
      <xdr:nvSpPr>
        <xdr:cNvPr id="775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75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75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1033030</xdr:colOff>
      <xdr:row>4</xdr:row>
      <xdr:rowOff>238126</xdr:rowOff>
    </xdr:to>
    <xdr:sp macro="" textlink="">
      <xdr:nvSpPr>
        <xdr:cNvPr id="775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937780</xdr:colOff>
      <xdr:row>4</xdr:row>
      <xdr:rowOff>276226</xdr:rowOff>
    </xdr:to>
    <xdr:sp macro="" textlink="">
      <xdr:nvSpPr>
        <xdr:cNvPr id="775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76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76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1033030</xdr:colOff>
      <xdr:row>4</xdr:row>
      <xdr:rowOff>238126</xdr:rowOff>
    </xdr:to>
    <xdr:sp macro="" textlink="">
      <xdr:nvSpPr>
        <xdr:cNvPr id="776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937780</xdr:colOff>
      <xdr:row>4</xdr:row>
      <xdr:rowOff>276226</xdr:rowOff>
    </xdr:to>
    <xdr:sp macro="" textlink="">
      <xdr:nvSpPr>
        <xdr:cNvPr id="776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76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76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1033028</xdr:colOff>
      <xdr:row>4</xdr:row>
      <xdr:rowOff>238126</xdr:rowOff>
    </xdr:to>
    <xdr:sp macro="" textlink="">
      <xdr:nvSpPr>
        <xdr:cNvPr id="776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937778</xdr:colOff>
      <xdr:row>4</xdr:row>
      <xdr:rowOff>276226</xdr:rowOff>
    </xdr:to>
    <xdr:sp macro="" textlink="">
      <xdr:nvSpPr>
        <xdr:cNvPr id="776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76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76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1033028</xdr:colOff>
      <xdr:row>4</xdr:row>
      <xdr:rowOff>238126</xdr:rowOff>
    </xdr:to>
    <xdr:sp macro="" textlink="">
      <xdr:nvSpPr>
        <xdr:cNvPr id="777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937778</xdr:colOff>
      <xdr:row>4</xdr:row>
      <xdr:rowOff>276226</xdr:rowOff>
    </xdr:to>
    <xdr:sp macro="" textlink="">
      <xdr:nvSpPr>
        <xdr:cNvPr id="777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77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77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1033029</xdr:colOff>
      <xdr:row>4</xdr:row>
      <xdr:rowOff>238126</xdr:rowOff>
    </xdr:to>
    <xdr:sp macro="" textlink="">
      <xdr:nvSpPr>
        <xdr:cNvPr id="777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937779</xdr:colOff>
      <xdr:row>4</xdr:row>
      <xdr:rowOff>276226</xdr:rowOff>
    </xdr:to>
    <xdr:sp macro="" textlink="">
      <xdr:nvSpPr>
        <xdr:cNvPr id="777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77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77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1033029</xdr:colOff>
      <xdr:row>4</xdr:row>
      <xdr:rowOff>238126</xdr:rowOff>
    </xdr:to>
    <xdr:sp macro="" textlink="">
      <xdr:nvSpPr>
        <xdr:cNvPr id="777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937779</xdr:colOff>
      <xdr:row>4</xdr:row>
      <xdr:rowOff>276226</xdr:rowOff>
    </xdr:to>
    <xdr:sp macro="" textlink="">
      <xdr:nvSpPr>
        <xdr:cNvPr id="777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78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78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1033030</xdr:colOff>
      <xdr:row>4</xdr:row>
      <xdr:rowOff>238126</xdr:rowOff>
    </xdr:to>
    <xdr:sp macro="" textlink="">
      <xdr:nvSpPr>
        <xdr:cNvPr id="778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937780</xdr:colOff>
      <xdr:row>4</xdr:row>
      <xdr:rowOff>276226</xdr:rowOff>
    </xdr:to>
    <xdr:sp macro="" textlink="">
      <xdr:nvSpPr>
        <xdr:cNvPr id="778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78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78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1033030</xdr:colOff>
      <xdr:row>4</xdr:row>
      <xdr:rowOff>238126</xdr:rowOff>
    </xdr:to>
    <xdr:sp macro="" textlink="">
      <xdr:nvSpPr>
        <xdr:cNvPr id="778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937780</xdr:colOff>
      <xdr:row>4</xdr:row>
      <xdr:rowOff>276226</xdr:rowOff>
    </xdr:to>
    <xdr:sp macro="" textlink="">
      <xdr:nvSpPr>
        <xdr:cNvPr id="778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78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78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1033028</xdr:colOff>
      <xdr:row>4</xdr:row>
      <xdr:rowOff>238126</xdr:rowOff>
    </xdr:to>
    <xdr:sp macro="" textlink="">
      <xdr:nvSpPr>
        <xdr:cNvPr id="779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937778</xdr:colOff>
      <xdr:row>4</xdr:row>
      <xdr:rowOff>276226</xdr:rowOff>
    </xdr:to>
    <xdr:sp macro="" textlink="">
      <xdr:nvSpPr>
        <xdr:cNvPr id="779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79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79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1033028</xdr:colOff>
      <xdr:row>4</xdr:row>
      <xdr:rowOff>238126</xdr:rowOff>
    </xdr:to>
    <xdr:sp macro="" textlink="">
      <xdr:nvSpPr>
        <xdr:cNvPr id="779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937778</xdr:colOff>
      <xdr:row>4</xdr:row>
      <xdr:rowOff>276226</xdr:rowOff>
    </xdr:to>
    <xdr:sp macro="" textlink="">
      <xdr:nvSpPr>
        <xdr:cNvPr id="779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79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79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1033028</xdr:colOff>
      <xdr:row>4</xdr:row>
      <xdr:rowOff>238126</xdr:rowOff>
    </xdr:to>
    <xdr:sp macro="" textlink="">
      <xdr:nvSpPr>
        <xdr:cNvPr id="779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937778</xdr:colOff>
      <xdr:row>4</xdr:row>
      <xdr:rowOff>276226</xdr:rowOff>
    </xdr:to>
    <xdr:sp macro="" textlink="">
      <xdr:nvSpPr>
        <xdr:cNvPr id="779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0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0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1033028</xdr:colOff>
      <xdr:row>4</xdr:row>
      <xdr:rowOff>238126</xdr:rowOff>
    </xdr:to>
    <xdr:sp macro="" textlink="">
      <xdr:nvSpPr>
        <xdr:cNvPr id="780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937778</xdr:colOff>
      <xdr:row>4</xdr:row>
      <xdr:rowOff>276226</xdr:rowOff>
    </xdr:to>
    <xdr:sp macro="" textlink="">
      <xdr:nvSpPr>
        <xdr:cNvPr id="780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80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80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1033030</xdr:colOff>
      <xdr:row>4</xdr:row>
      <xdr:rowOff>238126</xdr:rowOff>
    </xdr:to>
    <xdr:sp macro="" textlink="">
      <xdr:nvSpPr>
        <xdr:cNvPr id="780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937780</xdr:colOff>
      <xdr:row>4</xdr:row>
      <xdr:rowOff>276226</xdr:rowOff>
    </xdr:to>
    <xdr:sp macro="" textlink="">
      <xdr:nvSpPr>
        <xdr:cNvPr id="780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80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80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1033030</xdr:colOff>
      <xdr:row>4</xdr:row>
      <xdr:rowOff>238126</xdr:rowOff>
    </xdr:to>
    <xdr:sp macro="" textlink="">
      <xdr:nvSpPr>
        <xdr:cNvPr id="781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937780</xdr:colOff>
      <xdr:row>4</xdr:row>
      <xdr:rowOff>276226</xdr:rowOff>
    </xdr:to>
    <xdr:sp macro="" textlink="">
      <xdr:nvSpPr>
        <xdr:cNvPr id="781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1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1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1033028</xdr:colOff>
      <xdr:row>4</xdr:row>
      <xdr:rowOff>238126</xdr:rowOff>
    </xdr:to>
    <xdr:sp macro="" textlink="">
      <xdr:nvSpPr>
        <xdr:cNvPr id="781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937778</xdr:colOff>
      <xdr:row>4</xdr:row>
      <xdr:rowOff>276226</xdr:rowOff>
    </xdr:to>
    <xdr:sp macro="" textlink="">
      <xdr:nvSpPr>
        <xdr:cNvPr id="781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1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1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1033028</xdr:colOff>
      <xdr:row>4</xdr:row>
      <xdr:rowOff>238126</xdr:rowOff>
    </xdr:to>
    <xdr:sp macro="" textlink="">
      <xdr:nvSpPr>
        <xdr:cNvPr id="781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937778</xdr:colOff>
      <xdr:row>4</xdr:row>
      <xdr:rowOff>276226</xdr:rowOff>
    </xdr:to>
    <xdr:sp macro="" textlink="">
      <xdr:nvSpPr>
        <xdr:cNvPr id="781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82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82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1033029</xdr:colOff>
      <xdr:row>4</xdr:row>
      <xdr:rowOff>238126</xdr:rowOff>
    </xdr:to>
    <xdr:sp macro="" textlink="">
      <xdr:nvSpPr>
        <xdr:cNvPr id="782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937779</xdr:colOff>
      <xdr:row>4</xdr:row>
      <xdr:rowOff>276226</xdr:rowOff>
    </xdr:to>
    <xdr:sp macro="" textlink="">
      <xdr:nvSpPr>
        <xdr:cNvPr id="782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82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82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1033029</xdr:colOff>
      <xdr:row>4</xdr:row>
      <xdr:rowOff>238126</xdr:rowOff>
    </xdr:to>
    <xdr:sp macro="" textlink="">
      <xdr:nvSpPr>
        <xdr:cNvPr id="782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937779</xdr:colOff>
      <xdr:row>4</xdr:row>
      <xdr:rowOff>276226</xdr:rowOff>
    </xdr:to>
    <xdr:sp macro="" textlink="">
      <xdr:nvSpPr>
        <xdr:cNvPr id="782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82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82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1033030</xdr:colOff>
      <xdr:row>4</xdr:row>
      <xdr:rowOff>238126</xdr:rowOff>
    </xdr:to>
    <xdr:sp macro="" textlink="">
      <xdr:nvSpPr>
        <xdr:cNvPr id="783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937780</xdr:colOff>
      <xdr:row>4</xdr:row>
      <xdr:rowOff>276226</xdr:rowOff>
    </xdr:to>
    <xdr:sp macro="" textlink="">
      <xdr:nvSpPr>
        <xdr:cNvPr id="783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83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83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1033030</xdr:colOff>
      <xdr:row>4</xdr:row>
      <xdr:rowOff>238126</xdr:rowOff>
    </xdr:to>
    <xdr:sp macro="" textlink="">
      <xdr:nvSpPr>
        <xdr:cNvPr id="783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937780</xdr:colOff>
      <xdr:row>4</xdr:row>
      <xdr:rowOff>276226</xdr:rowOff>
    </xdr:to>
    <xdr:sp macro="" textlink="">
      <xdr:nvSpPr>
        <xdr:cNvPr id="783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3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3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1033028</xdr:colOff>
      <xdr:row>4</xdr:row>
      <xdr:rowOff>238126</xdr:rowOff>
    </xdr:to>
    <xdr:sp macro="" textlink="">
      <xdr:nvSpPr>
        <xdr:cNvPr id="783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937778</xdr:colOff>
      <xdr:row>4</xdr:row>
      <xdr:rowOff>276226</xdr:rowOff>
    </xdr:to>
    <xdr:sp macro="" textlink="">
      <xdr:nvSpPr>
        <xdr:cNvPr id="783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4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4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1033028</xdr:colOff>
      <xdr:row>4</xdr:row>
      <xdr:rowOff>238126</xdr:rowOff>
    </xdr:to>
    <xdr:sp macro="" textlink="">
      <xdr:nvSpPr>
        <xdr:cNvPr id="784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937778</xdr:colOff>
      <xdr:row>4</xdr:row>
      <xdr:rowOff>276226</xdr:rowOff>
    </xdr:to>
    <xdr:sp macro="" textlink="">
      <xdr:nvSpPr>
        <xdr:cNvPr id="784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4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4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1033028</xdr:colOff>
      <xdr:row>4</xdr:row>
      <xdr:rowOff>238126</xdr:rowOff>
    </xdr:to>
    <xdr:sp macro="" textlink="">
      <xdr:nvSpPr>
        <xdr:cNvPr id="784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937778</xdr:colOff>
      <xdr:row>4</xdr:row>
      <xdr:rowOff>276226</xdr:rowOff>
    </xdr:to>
    <xdr:sp macro="" textlink="">
      <xdr:nvSpPr>
        <xdr:cNvPr id="784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4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4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1033028</xdr:colOff>
      <xdr:row>4</xdr:row>
      <xdr:rowOff>238126</xdr:rowOff>
    </xdr:to>
    <xdr:sp macro="" textlink="">
      <xdr:nvSpPr>
        <xdr:cNvPr id="785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937778</xdr:colOff>
      <xdr:row>4</xdr:row>
      <xdr:rowOff>276226</xdr:rowOff>
    </xdr:to>
    <xdr:sp macro="" textlink="">
      <xdr:nvSpPr>
        <xdr:cNvPr id="785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85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85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1033030</xdr:colOff>
      <xdr:row>4</xdr:row>
      <xdr:rowOff>238126</xdr:rowOff>
    </xdr:to>
    <xdr:sp macro="" textlink="">
      <xdr:nvSpPr>
        <xdr:cNvPr id="785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937780</xdr:colOff>
      <xdr:row>4</xdr:row>
      <xdr:rowOff>276226</xdr:rowOff>
    </xdr:to>
    <xdr:sp macro="" textlink="">
      <xdr:nvSpPr>
        <xdr:cNvPr id="785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856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857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1033030</xdr:colOff>
      <xdr:row>4</xdr:row>
      <xdr:rowOff>238126</xdr:rowOff>
    </xdr:to>
    <xdr:sp macro="" textlink="">
      <xdr:nvSpPr>
        <xdr:cNvPr id="7858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937780</xdr:colOff>
      <xdr:row>4</xdr:row>
      <xdr:rowOff>276226</xdr:rowOff>
    </xdr:to>
    <xdr:sp macro="" textlink="">
      <xdr:nvSpPr>
        <xdr:cNvPr id="7859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60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61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1033028</xdr:colOff>
      <xdr:row>4</xdr:row>
      <xdr:rowOff>238126</xdr:rowOff>
    </xdr:to>
    <xdr:sp macro="" textlink="">
      <xdr:nvSpPr>
        <xdr:cNvPr id="7862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937778</xdr:colOff>
      <xdr:row>4</xdr:row>
      <xdr:rowOff>276226</xdr:rowOff>
    </xdr:to>
    <xdr:sp macro="" textlink="">
      <xdr:nvSpPr>
        <xdr:cNvPr id="7863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64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937778</xdr:colOff>
      <xdr:row>4</xdr:row>
      <xdr:rowOff>238126</xdr:rowOff>
    </xdr:to>
    <xdr:sp macro="" textlink="">
      <xdr:nvSpPr>
        <xdr:cNvPr id="7865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1033028</xdr:colOff>
      <xdr:row>4</xdr:row>
      <xdr:rowOff>238126</xdr:rowOff>
    </xdr:to>
    <xdr:sp macro="" textlink="">
      <xdr:nvSpPr>
        <xdr:cNvPr id="7866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937778</xdr:colOff>
      <xdr:row>4</xdr:row>
      <xdr:rowOff>276226</xdr:rowOff>
    </xdr:to>
    <xdr:sp macro="" textlink="">
      <xdr:nvSpPr>
        <xdr:cNvPr id="7867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86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86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1033029</xdr:colOff>
      <xdr:row>4</xdr:row>
      <xdr:rowOff>238126</xdr:rowOff>
    </xdr:to>
    <xdr:sp macro="" textlink="">
      <xdr:nvSpPr>
        <xdr:cNvPr id="787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937779</xdr:colOff>
      <xdr:row>4</xdr:row>
      <xdr:rowOff>276226</xdr:rowOff>
    </xdr:to>
    <xdr:sp macro="" textlink="">
      <xdr:nvSpPr>
        <xdr:cNvPr id="787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87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937779</xdr:colOff>
      <xdr:row>4</xdr:row>
      <xdr:rowOff>238126</xdr:rowOff>
    </xdr:to>
    <xdr:sp macro="" textlink="">
      <xdr:nvSpPr>
        <xdr:cNvPr id="787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7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1033029</xdr:colOff>
      <xdr:row>4</xdr:row>
      <xdr:rowOff>238126</xdr:rowOff>
    </xdr:to>
    <xdr:sp macro="" textlink="">
      <xdr:nvSpPr>
        <xdr:cNvPr id="7874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937779</xdr:colOff>
      <xdr:row>4</xdr:row>
      <xdr:rowOff>276226</xdr:rowOff>
    </xdr:to>
    <xdr:sp macro="" textlink="">
      <xdr:nvSpPr>
        <xdr:cNvPr id="7875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7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59222</xdr:colOff>
      <xdr:row>4</xdr:row>
      <xdr:rowOff>238126</xdr:rowOff>
    </xdr:to>
    <xdr:sp macro="" textlink="">
      <xdr:nvSpPr>
        <xdr:cNvPr id="7876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29</xdr:col>
      <xdr:colOff>59222</xdr:colOff>
      <xdr:row>4</xdr:row>
      <xdr:rowOff>238126</xdr:rowOff>
    </xdr:to>
    <xdr:sp macro="" textlink="">
      <xdr:nvSpPr>
        <xdr:cNvPr id="7877" name="AutoShape 1" hidden="1"/>
        <xdr:cNvSpPr>
          <a:spLocks noChangeAspect="1" noChangeArrowheads="1"/>
        </xdr:cNvSpPr>
      </xdr:nvSpPr>
      <xdr:spPr bwMode="auto">
        <a:xfrm>
          <a:off x="30192453" y="326187"/>
          <a:ext cx="1137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878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879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1033030</xdr:colOff>
      <xdr:row>4</xdr:row>
      <xdr:rowOff>238126</xdr:rowOff>
    </xdr:to>
    <xdr:sp macro="" textlink="">
      <xdr:nvSpPr>
        <xdr:cNvPr id="7880" name="AutoShape 1" hidden="1"/>
        <xdr:cNvSpPr>
          <a:spLocks noChangeAspect="1" noChangeArrowheads="1"/>
        </xdr:cNvSpPr>
      </xdr:nvSpPr>
      <xdr:spPr bwMode="auto">
        <a:xfrm>
          <a:off x="30192453" y="326187"/>
          <a:ext cx="10330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937780</xdr:colOff>
      <xdr:row>4</xdr:row>
      <xdr:rowOff>276226</xdr:rowOff>
    </xdr:to>
    <xdr:sp macro="" textlink="">
      <xdr:nvSpPr>
        <xdr:cNvPr id="7881" name="AutoShape 1" hidden="1"/>
        <xdr:cNvSpPr>
          <a:spLocks noChangeAspect="1" noChangeArrowheads="1"/>
        </xdr:cNvSpPr>
      </xdr:nvSpPr>
      <xdr:spPr bwMode="auto">
        <a:xfrm>
          <a:off x="30192453" y="329781"/>
          <a:ext cx="93778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882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937780</xdr:colOff>
      <xdr:row>4</xdr:row>
      <xdr:rowOff>238126</xdr:rowOff>
    </xdr:to>
    <xdr:sp macro="" textlink="">
      <xdr:nvSpPr>
        <xdr:cNvPr id="7883" name="AutoShape 1" hidden="1"/>
        <xdr:cNvSpPr>
          <a:spLocks noChangeAspect="1" noChangeArrowheads="1"/>
        </xdr:cNvSpPr>
      </xdr:nvSpPr>
      <xdr:spPr bwMode="auto">
        <a:xfrm>
          <a:off x="30192453" y="326187"/>
          <a:ext cx="93778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1033029</xdr:colOff>
      <xdr:row>4</xdr:row>
      <xdr:rowOff>218575</xdr:rowOff>
    </xdr:to>
    <xdr:sp macro="" textlink="">
      <xdr:nvSpPr>
        <xdr:cNvPr id="7884" name="AutoShape 1" hidden="1"/>
        <xdr:cNvSpPr>
          <a:spLocks noChangeAspect="1" noChangeArrowheads="1"/>
        </xdr:cNvSpPr>
      </xdr:nvSpPr>
      <xdr:spPr bwMode="auto">
        <a:xfrm>
          <a:off x="30192453" y="323888"/>
          <a:ext cx="1033029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1434814</xdr:colOff>
      <xdr:row>4</xdr:row>
      <xdr:rowOff>295275</xdr:rowOff>
    </xdr:to>
    <xdr:sp macro="" textlink="">
      <xdr:nvSpPr>
        <xdr:cNvPr id="7885" name="AutoShape 1" hidden="1"/>
        <xdr:cNvSpPr>
          <a:spLocks noChangeAspect="1" noChangeArrowheads="1"/>
        </xdr:cNvSpPr>
      </xdr:nvSpPr>
      <xdr:spPr bwMode="auto">
        <a:xfrm>
          <a:off x="2156604" y="327804"/>
          <a:ext cx="1081131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7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2101646</xdr:colOff>
      <xdr:row>4</xdr:row>
      <xdr:rowOff>238126</xdr:rowOff>
    </xdr:to>
    <xdr:sp macro="" textlink="">
      <xdr:nvSpPr>
        <xdr:cNvPr id="7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2101646</xdr:colOff>
      <xdr:row>4</xdr:row>
      <xdr:rowOff>238126</xdr:rowOff>
    </xdr:to>
    <xdr:sp macro="" textlink="">
      <xdr:nvSpPr>
        <xdr:cNvPr id="7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78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7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7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7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79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7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1076327</xdr:colOff>
      <xdr:row>4</xdr:row>
      <xdr:rowOff>238126</xdr:rowOff>
    </xdr:to>
    <xdr:sp macro="" textlink="">
      <xdr:nvSpPr>
        <xdr:cNvPr id="7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1076327</xdr:colOff>
      <xdr:row>4</xdr:row>
      <xdr:rowOff>238126</xdr:rowOff>
    </xdr:to>
    <xdr:sp macro="" textlink="">
      <xdr:nvSpPr>
        <xdr:cNvPr id="7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1171577</xdr:colOff>
      <xdr:row>4</xdr:row>
      <xdr:rowOff>238126</xdr:rowOff>
    </xdr:to>
    <xdr:sp macro="" textlink="">
      <xdr:nvSpPr>
        <xdr:cNvPr id="7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7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1076327</xdr:colOff>
      <xdr:row>4</xdr:row>
      <xdr:rowOff>276226</xdr:rowOff>
    </xdr:to>
    <xdr:sp macro="" textlink="">
      <xdr:nvSpPr>
        <xdr:cNvPr id="79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3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7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7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7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79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7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370890</xdr:colOff>
      <xdr:row>4</xdr:row>
      <xdr:rowOff>238126</xdr:rowOff>
    </xdr:to>
    <xdr:sp macro="" textlink="">
      <xdr:nvSpPr>
        <xdr:cNvPr id="7930" name="AutoShape 1" hidden="1"/>
        <xdr:cNvSpPr>
          <a:spLocks noChangeAspect="1" noChangeArrowheads="1"/>
        </xdr:cNvSpPr>
      </xdr:nvSpPr>
      <xdr:spPr bwMode="auto">
        <a:xfrm>
          <a:off x="4313208" y="326187"/>
          <a:ext cx="25274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7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295275</xdr:rowOff>
    </xdr:from>
    <xdr:to>
      <xdr:col>6</xdr:col>
      <xdr:colOff>275640</xdr:colOff>
      <xdr:row>4</xdr:row>
      <xdr:rowOff>276226</xdr:rowOff>
    </xdr:to>
    <xdr:sp macro="" textlink="">
      <xdr:nvSpPr>
        <xdr:cNvPr id="7932" name="AutoShape 1" hidden="1"/>
        <xdr:cNvSpPr>
          <a:spLocks noChangeAspect="1" noChangeArrowheads="1"/>
        </xdr:cNvSpPr>
      </xdr:nvSpPr>
      <xdr:spPr bwMode="auto">
        <a:xfrm>
          <a:off x="4313208" y="329781"/>
          <a:ext cx="243224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7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7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79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7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7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7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79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7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7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2170233</xdr:colOff>
      <xdr:row>4</xdr:row>
      <xdr:rowOff>238126</xdr:rowOff>
    </xdr:to>
    <xdr:sp macro="" textlink="">
      <xdr:nvSpPr>
        <xdr:cNvPr id="7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7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2076448</xdr:colOff>
      <xdr:row>4</xdr:row>
      <xdr:rowOff>276226</xdr:rowOff>
    </xdr:to>
    <xdr:sp macro="" textlink="">
      <xdr:nvSpPr>
        <xdr:cNvPr id="79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7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7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0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2065011</xdr:colOff>
      <xdr:row>4</xdr:row>
      <xdr:rowOff>238126</xdr:rowOff>
    </xdr:to>
    <xdr:sp macro="" textlink="">
      <xdr:nvSpPr>
        <xdr:cNvPr id="8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0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2170236</xdr:colOff>
      <xdr:row>4</xdr:row>
      <xdr:rowOff>238126</xdr:rowOff>
    </xdr:to>
    <xdr:sp macro="" textlink="">
      <xdr:nvSpPr>
        <xdr:cNvPr id="8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8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2076451</xdr:colOff>
      <xdr:row>4</xdr:row>
      <xdr:rowOff>276226</xdr:rowOff>
    </xdr:to>
    <xdr:sp macro="" textlink="">
      <xdr:nvSpPr>
        <xdr:cNvPr id="80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8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1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1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2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2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3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4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8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4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4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4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5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8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5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2094033</xdr:colOff>
      <xdr:row>4</xdr:row>
      <xdr:rowOff>238126</xdr:rowOff>
    </xdr:to>
    <xdr:sp macro="" textlink="">
      <xdr:nvSpPr>
        <xdr:cNvPr id="8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2000248</xdr:colOff>
      <xdr:row>4</xdr:row>
      <xdr:rowOff>276226</xdr:rowOff>
    </xdr:to>
    <xdr:sp macro="" textlink="">
      <xdr:nvSpPr>
        <xdr:cNvPr id="8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2000248</xdr:colOff>
      <xdr:row>4</xdr:row>
      <xdr:rowOff>238126</xdr:rowOff>
    </xdr:to>
    <xdr:sp macro="" textlink="">
      <xdr:nvSpPr>
        <xdr:cNvPr id="8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2000248</xdr:colOff>
      <xdr:row>4</xdr:row>
      <xdr:rowOff>238126</xdr:rowOff>
    </xdr:to>
    <xdr:sp macro="" textlink="">
      <xdr:nvSpPr>
        <xdr:cNvPr id="8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2094033</xdr:colOff>
      <xdr:row>4</xdr:row>
      <xdr:rowOff>238126</xdr:rowOff>
    </xdr:to>
    <xdr:sp macro="" textlink="">
      <xdr:nvSpPr>
        <xdr:cNvPr id="8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2000248</xdr:colOff>
      <xdr:row>4</xdr:row>
      <xdr:rowOff>276226</xdr:rowOff>
    </xdr:to>
    <xdr:sp macro="" textlink="">
      <xdr:nvSpPr>
        <xdr:cNvPr id="8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2170233</xdr:colOff>
      <xdr:row>4</xdr:row>
      <xdr:rowOff>238126</xdr:rowOff>
    </xdr:to>
    <xdr:sp macro="" textlink="">
      <xdr:nvSpPr>
        <xdr:cNvPr id="8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2076448</xdr:colOff>
      <xdr:row>4</xdr:row>
      <xdr:rowOff>276226</xdr:rowOff>
    </xdr:to>
    <xdr:sp macro="" textlink="">
      <xdr:nvSpPr>
        <xdr:cNvPr id="85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8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8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2170233</xdr:colOff>
      <xdr:row>4</xdr:row>
      <xdr:rowOff>238126</xdr:rowOff>
    </xdr:to>
    <xdr:sp macro="" textlink="">
      <xdr:nvSpPr>
        <xdr:cNvPr id="8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2076448</xdr:colOff>
      <xdr:row>4</xdr:row>
      <xdr:rowOff>276226</xdr:rowOff>
    </xdr:to>
    <xdr:sp macro="" textlink="">
      <xdr:nvSpPr>
        <xdr:cNvPr id="85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5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5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5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2094036</xdr:colOff>
      <xdr:row>4</xdr:row>
      <xdr:rowOff>238126</xdr:rowOff>
    </xdr:to>
    <xdr:sp macro="" textlink="">
      <xdr:nvSpPr>
        <xdr:cNvPr id="8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2000251</xdr:colOff>
      <xdr:row>4</xdr:row>
      <xdr:rowOff>276226</xdr:rowOff>
    </xdr:to>
    <xdr:sp macro="" textlink="">
      <xdr:nvSpPr>
        <xdr:cNvPr id="8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2000251</xdr:colOff>
      <xdr:row>4</xdr:row>
      <xdr:rowOff>238126</xdr:rowOff>
    </xdr:to>
    <xdr:sp macro="" textlink="">
      <xdr:nvSpPr>
        <xdr:cNvPr id="8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2000251</xdr:colOff>
      <xdr:row>4</xdr:row>
      <xdr:rowOff>238126</xdr:rowOff>
    </xdr:to>
    <xdr:sp macro="" textlink="">
      <xdr:nvSpPr>
        <xdr:cNvPr id="8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2094036</xdr:colOff>
      <xdr:row>4</xdr:row>
      <xdr:rowOff>238126</xdr:rowOff>
    </xdr:to>
    <xdr:sp macro="" textlink="">
      <xdr:nvSpPr>
        <xdr:cNvPr id="8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2000251</xdr:colOff>
      <xdr:row>4</xdr:row>
      <xdr:rowOff>276226</xdr:rowOff>
    </xdr:to>
    <xdr:sp macro="" textlink="">
      <xdr:nvSpPr>
        <xdr:cNvPr id="8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2170236</xdr:colOff>
      <xdr:row>4</xdr:row>
      <xdr:rowOff>238126</xdr:rowOff>
    </xdr:to>
    <xdr:sp macro="" textlink="">
      <xdr:nvSpPr>
        <xdr:cNvPr id="8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2076451</xdr:colOff>
      <xdr:row>4</xdr:row>
      <xdr:rowOff>276226</xdr:rowOff>
    </xdr:to>
    <xdr:sp macro="" textlink="">
      <xdr:nvSpPr>
        <xdr:cNvPr id="86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2170236</xdr:colOff>
      <xdr:row>4</xdr:row>
      <xdr:rowOff>238126</xdr:rowOff>
    </xdr:to>
    <xdr:sp macro="" textlink="">
      <xdr:nvSpPr>
        <xdr:cNvPr id="8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2076451</xdr:colOff>
      <xdr:row>4</xdr:row>
      <xdr:rowOff>276226</xdr:rowOff>
    </xdr:to>
    <xdr:sp macro="" textlink="">
      <xdr:nvSpPr>
        <xdr:cNvPr id="86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6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6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6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6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6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6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6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7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7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7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7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7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2000250</xdr:colOff>
      <xdr:row>15</xdr:row>
      <xdr:rowOff>300106</xdr:rowOff>
    </xdr:to>
    <xdr:sp macro="" textlink="">
      <xdr:nvSpPr>
        <xdr:cNvPr id="8743" name="AutoShape 1" hidden="1"/>
        <xdr:cNvSpPr>
          <a:spLocks noChangeAspect="1" noChangeArrowheads="1"/>
        </xdr:cNvSpPr>
      </xdr:nvSpPr>
      <xdr:spPr bwMode="auto">
        <a:xfrm>
          <a:off x="2156604" y="2130725"/>
          <a:ext cx="1077224" cy="489886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7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7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2094033</xdr:colOff>
      <xdr:row>4</xdr:row>
      <xdr:rowOff>238126</xdr:rowOff>
    </xdr:to>
    <xdr:sp macro="" textlink="">
      <xdr:nvSpPr>
        <xdr:cNvPr id="8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2000248</xdr:colOff>
      <xdr:row>4</xdr:row>
      <xdr:rowOff>276226</xdr:rowOff>
    </xdr:to>
    <xdr:sp macro="" textlink="">
      <xdr:nvSpPr>
        <xdr:cNvPr id="87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2000248</xdr:colOff>
      <xdr:row>4</xdr:row>
      <xdr:rowOff>238126</xdr:rowOff>
    </xdr:to>
    <xdr:sp macro="" textlink="">
      <xdr:nvSpPr>
        <xdr:cNvPr id="8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2000248</xdr:colOff>
      <xdr:row>4</xdr:row>
      <xdr:rowOff>238126</xdr:rowOff>
    </xdr:to>
    <xdr:sp macro="" textlink="">
      <xdr:nvSpPr>
        <xdr:cNvPr id="8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2094033</xdr:colOff>
      <xdr:row>4</xdr:row>
      <xdr:rowOff>238126</xdr:rowOff>
    </xdr:to>
    <xdr:sp macro="" textlink="">
      <xdr:nvSpPr>
        <xdr:cNvPr id="8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2000248</xdr:colOff>
      <xdr:row>4</xdr:row>
      <xdr:rowOff>276226</xdr:rowOff>
    </xdr:to>
    <xdr:sp macro="" textlink="">
      <xdr:nvSpPr>
        <xdr:cNvPr id="87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2170233</xdr:colOff>
      <xdr:row>4</xdr:row>
      <xdr:rowOff>238126</xdr:rowOff>
    </xdr:to>
    <xdr:sp macro="" textlink="">
      <xdr:nvSpPr>
        <xdr:cNvPr id="8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2076448</xdr:colOff>
      <xdr:row>4</xdr:row>
      <xdr:rowOff>276226</xdr:rowOff>
    </xdr:to>
    <xdr:sp macro="" textlink="">
      <xdr:nvSpPr>
        <xdr:cNvPr id="87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8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2076448</xdr:colOff>
      <xdr:row>4</xdr:row>
      <xdr:rowOff>238126</xdr:rowOff>
    </xdr:to>
    <xdr:sp macro="" textlink="">
      <xdr:nvSpPr>
        <xdr:cNvPr id="8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2170233</xdr:colOff>
      <xdr:row>4</xdr:row>
      <xdr:rowOff>238126</xdr:rowOff>
    </xdr:to>
    <xdr:sp macro="" textlink="">
      <xdr:nvSpPr>
        <xdr:cNvPr id="8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2076448</xdr:colOff>
      <xdr:row>4</xdr:row>
      <xdr:rowOff>276226</xdr:rowOff>
    </xdr:to>
    <xdr:sp macro="" textlink="">
      <xdr:nvSpPr>
        <xdr:cNvPr id="87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7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8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8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8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8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8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2094036</xdr:colOff>
      <xdr:row>4</xdr:row>
      <xdr:rowOff>238126</xdr:rowOff>
    </xdr:to>
    <xdr:sp macro="" textlink="">
      <xdr:nvSpPr>
        <xdr:cNvPr id="8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2000251</xdr:colOff>
      <xdr:row>4</xdr:row>
      <xdr:rowOff>276226</xdr:rowOff>
    </xdr:to>
    <xdr:sp macro="" textlink="">
      <xdr:nvSpPr>
        <xdr:cNvPr id="88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2000251</xdr:colOff>
      <xdr:row>4</xdr:row>
      <xdr:rowOff>238126</xdr:rowOff>
    </xdr:to>
    <xdr:sp macro="" textlink="">
      <xdr:nvSpPr>
        <xdr:cNvPr id="8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2000251</xdr:colOff>
      <xdr:row>4</xdr:row>
      <xdr:rowOff>238126</xdr:rowOff>
    </xdr:to>
    <xdr:sp macro="" textlink="">
      <xdr:nvSpPr>
        <xdr:cNvPr id="8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2094036</xdr:colOff>
      <xdr:row>4</xdr:row>
      <xdr:rowOff>238126</xdr:rowOff>
    </xdr:to>
    <xdr:sp macro="" textlink="">
      <xdr:nvSpPr>
        <xdr:cNvPr id="8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2000251</xdr:colOff>
      <xdr:row>4</xdr:row>
      <xdr:rowOff>276226</xdr:rowOff>
    </xdr:to>
    <xdr:sp macro="" textlink="">
      <xdr:nvSpPr>
        <xdr:cNvPr id="88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2170236</xdr:colOff>
      <xdr:row>4</xdr:row>
      <xdr:rowOff>238126</xdr:rowOff>
    </xdr:to>
    <xdr:sp macro="" textlink="">
      <xdr:nvSpPr>
        <xdr:cNvPr id="8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2076451</xdr:colOff>
      <xdr:row>4</xdr:row>
      <xdr:rowOff>276226</xdr:rowOff>
    </xdr:to>
    <xdr:sp macro="" textlink="">
      <xdr:nvSpPr>
        <xdr:cNvPr id="8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2076451</xdr:colOff>
      <xdr:row>4</xdr:row>
      <xdr:rowOff>238126</xdr:rowOff>
    </xdr:to>
    <xdr:sp macro="" textlink="">
      <xdr:nvSpPr>
        <xdr:cNvPr id="8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2170236</xdr:colOff>
      <xdr:row>4</xdr:row>
      <xdr:rowOff>238126</xdr:rowOff>
    </xdr:to>
    <xdr:sp macro="" textlink="">
      <xdr:nvSpPr>
        <xdr:cNvPr id="8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2076451</xdr:colOff>
      <xdr:row>4</xdr:row>
      <xdr:rowOff>276226</xdr:rowOff>
    </xdr:to>
    <xdr:sp macro="" textlink="">
      <xdr:nvSpPr>
        <xdr:cNvPr id="88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8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8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8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8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8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8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9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9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9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9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9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8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8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89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9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8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8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89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2101053</xdr:colOff>
      <xdr:row>4</xdr:row>
      <xdr:rowOff>238126</xdr:rowOff>
    </xdr:to>
    <xdr:sp macro="" textlink="">
      <xdr:nvSpPr>
        <xdr:cNvPr id="8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2007268</xdr:colOff>
      <xdr:row>4</xdr:row>
      <xdr:rowOff>276226</xdr:rowOff>
    </xdr:to>
    <xdr:sp macro="" textlink="">
      <xdr:nvSpPr>
        <xdr:cNvPr id="89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6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2007268</xdr:colOff>
      <xdr:row>4</xdr:row>
      <xdr:rowOff>238126</xdr:rowOff>
    </xdr:to>
    <xdr:sp macro="" textlink="">
      <xdr:nvSpPr>
        <xdr:cNvPr id="8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6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2007268</xdr:colOff>
      <xdr:row>4</xdr:row>
      <xdr:rowOff>238126</xdr:rowOff>
    </xdr:to>
    <xdr:sp macro="" textlink="">
      <xdr:nvSpPr>
        <xdr:cNvPr id="8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6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2101053</xdr:colOff>
      <xdr:row>4</xdr:row>
      <xdr:rowOff>238126</xdr:rowOff>
    </xdr:to>
    <xdr:sp macro="" textlink="">
      <xdr:nvSpPr>
        <xdr:cNvPr id="8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2007268</xdr:colOff>
      <xdr:row>4</xdr:row>
      <xdr:rowOff>276226</xdr:rowOff>
    </xdr:to>
    <xdr:sp macro="" textlink="">
      <xdr:nvSpPr>
        <xdr:cNvPr id="89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6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2177253</xdr:colOff>
      <xdr:row>4</xdr:row>
      <xdr:rowOff>238126</xdr:rowOff>
    </xdr:to>
    <xdr:sp macro="" textlink="">
      <xdr:nvSpPr>
        <xdr:cNvPr id="8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2082003</xdr:colOff>
      <xdr:row>4</xdr:row>
      <xdr:rowOff>276226</xdr:rowOff>
    </xdr:to>
    <xdr:sp macro="" textlink="">
      <xdr:nvSpPr>
        <xdr:cNvPr id="8971" name="AutoShape 1" hidden="1"/>
        <xdr:cNvSpPr>
          <a:spLocks noChangeAspect="1" noChangeArrowheads="1"/>
        </xdr:cNvSpPr>
      </xdr:nvSpPr>
      <xdr:spPr bwMode="auto">
        <a:xfrm>
          <a:off x="2156604" y="329781"/>
          <a:ext cx="10813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2082003</xdr:colOff>
      <xdr:row>4</xdr:row>
      <xdr:rowOff>238126</xdr:rowOff>
    </xdr:to>
    <xdr:sp macro="" textlink="">
      <xdr:nvSpPr>
        <xdr:cNvPr id="8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3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2082003</xdr:colOff>
      <xdr:row>4</xdr:row>
      <xdr:rowOff>238126</xdr:rowOff>
    </xdr:to>
    <xdr:sp macro="" textlink="">
      <xdr:nvSpPr>
        <xdr:cNvPr id="8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3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2177253</xdr:colOff>
      <xdr:row>4</xdr:row>
      <xdr:rowOff>238126</xdr:rowOff>
    </xdr:to>
    <xdr:sp macro="" textlink="">
      <xdr:nvSpPr>
        <xdr:cNvPr id="8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2082003</xdr:colOff>
      <xdr:row>4</xdr:row>
      <xdr:rowOff>276226</xdr:rowOff>
    </xdr:to>
    <xdr:sp macro="" textlink="">
      <xdr:nvSpPr>
        <xdr:cNvPr id="8975" name="AutoShape 1" hidden="1"/>
        <xdr:cNvSpPr>
          <a:spLocks noChangeAspect="1" noChangeArrowheads="1"/>
        </xdr:cNvSpPr>
      </xdr:nvSpPr>
      <xdr:spPr bwMode="auto">
        <a:xfrm>
          <a:off x="2156604" y="329781"/>
          <a:ext cx="10813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2101053</xdr:colOff>
      <xdr:row>4</xdr:row>
      <xdr:rowOff>238126</xdr:rowOff>
    </xdr:to>
    <xdr:sp macro="" textlink="">
      <xdr:nvSpPr>
        <xdr:cNvPr id="8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2007268</xdr:colOff>
      <xdr:row>4</xdr:row>
      <xdr:rowOff>276226</xdr:rowOff>
    </xdr:to>
    <xdr:sp macro="" textlink="">
      <xdr:nvSpPr>
        <xdr:cNvPr id="89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6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2007268</xdr:colOff>
      <xdr:row>4</xdr:row>
      <xdr:rowOff>238126</xdr:rowOff>
    </xdr:to>
    <xdr:sp macro="" textlink="">
      <xdr:nvSpPr>
        <xdr:cNvPr id="8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6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2007268</xdr:colOff>
      <xdr:row>4</xdr:row>
      <xdr:rowOff>238126</xdr:rowOff>
    </xdr:to>
    <xdr:sp macro="" textlink="">
      <xdr:nvSpPr>
        <xdr:cNvPr id="8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6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2101053</xdr:colOff>
      <xdr:row>4</xdr:row>
      <xdr:rowOff>238126</xdr:rowOff>
    </xdr:to>
    <xdr:sp macro="" textlink="">
      <xdr:nvSpPr>
        <xdr:cNvPr id="8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5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204355</xdr:rowOff>
    </xdr:from>
    <xdr:to>
      <xdr:col>2</xdr:col>
      <xdr:colOff>2007268</xdr:colOff>
      <xdr:row>4</xdr:row>
      <xdr:rowOff>185306</xdr:rowOff>
    </xdr:to>
    <xdr:sp macro="" textlink="">
      <xdr:nvSpPr>
        <xdr:cNvPr id="8981" name="AutoShape 1" hidden="1"/>
        <xdr:cNvSpPr>
          <a:spLocks noChangeAspect="1" noChangeArrowheads="1"/>
        </xdr:cNvSpPr>
      </xdr:nvSpPr>
      <xdr:spPr bwMode="auto">
        <a:xfrm>
          <a:off x="2156604" y="325125"/>
          <a:ext cx="1075615" cy="498536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2177253</xdr:colOff>
      <xdr:row>4</xdr:row>
      <xdr:rowOff>238126</xdr:rowOff>
    </xdr:to>
    <xdr:sp macro="" textlink="">
      <xdr:nvSpPr>
        <xdr:cNvPr id="8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2082003</xdr:colOff>
      <xdr:row>4</xdr:row>
      <xdr:rowOff>276226</xdr:rowOff>
    </xdr:to>
    <xdr:sp macro="" textlink="">
      <xdr:nvSpPr>
        <xdr:cNvPr id="8983" name="AutoShape 1" hidden="1"/>
        <xdr:cNvSpPr>
          <a:spLocks noChangeAspect="1" noChangeArrowheads="1"/>
        </xdr:cNvSpPr>
      </xdr:nvSpPr>
      <xdr:spPr bwMode="auto">
        <a:xfrm>
          <a:off x="2156604" y="329781"/>
          <a:ext cx="10813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2082003</xdr:colOff>
      <xdr:row>4</xdr:row>
      <xdr:rowOff>238126</xdr:rowOff>
    </xdr:to>
    <xdr:sp macro="" textlink="">
      <xdr:nvSpPr>
        <xdr:cNvPr id="8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3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2082003</xdr:colOff>
      <xdr:row>4</xdr:row>
      <xdr:rowOff>238126</xdr:rowOff>
    </xdr:to>
    <xdr:sp macro="" textlink="">
      <xdr:nvSpPr>
        <xdr:cNvPr id="8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3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2177253</xdr:colOff>
      <xdr:row>4</xdr:row>
      <xdr:rowOff>238126</xdr:rowOff>
    </xdr:to>
    <xdr:sp macro="" textlink="">
      <xdr:nvSpPr>
        <xdr:cNvPr id="8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2082003</xdr:colOff>
      <xdr:row>4</xdr:row>
      <xdr:rowOff>276226</xdr:rowOff>
    </xdr:to>
    <xdr:sp macro="" textlink="">
      <xdr:nvSpPr>
        <xdr:cNvPr id="8987" name="AutoShape 1" hidden="1"/>
        <xdr:cNvSpPr>
          <a:spLocks noChangeAspect="1" noChangeArrowheads="1"/>
        </xdr:cNvSpPr>
      </xdr:nvSpPr>
      <xdr:spPr bwMode="auto">
        <a:xfrm>
          <a:off x="2156604" y="329781"/>
          <a:ext cx="10813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8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8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89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8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8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89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0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238125</xdr:rowOff>
    </xdr:from>
    <xdr:to>
      <xdr:col>2</xdr:col>
      <xdr:colOff>2170234</xdr:colOff>
      <xdr:row>4</xdr:row>
      <xdr:rowOff>219076</xdr:rowOff>
    </xdr:to>
    <xdr:sp macro="" textlink="">
      <xdr:nvSpPr>
        <xdr:cNvPr id="9073" name="AutoShape 1" hidden="1"/>
        <xdr:cNvSpPr>
          <a:spLocks noChangeAspect="1" noChangeArrowheads="1"/>
        </xdr:cNvSpPr>
      </xdr:nvSpPr>
      <xdr:spPr bwMode="auto">
        <a:xfrm>
          <a:off x="2156604" y="324389"/>
          <a:ext cx="1074679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0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0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0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0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0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0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0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0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0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1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1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1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1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1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1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1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1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9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1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9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2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2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3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3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3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9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4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9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9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4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1210541</xdr:colOff>
      <xdr:row>4</xdr:row>
      <xdr:rowOff>238126</xdr:rowOff>
    </xdr:to>
    <xdr:sp macro="" textlink="">
      <xdr:nvSpPr>
        <xdr:cNvPr id="9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4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4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4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4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4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5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5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5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5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6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6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6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6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247650</xdr:rowOff>
    </xdr:from>
    <xdr:to>
      <xdr:col>2</xdr:col>
      <xdr:colOff>2076450</xdr:colOff>
      <xdr:row>4</xdr:row>
      <xdr:rowOff>228601</xdr:rowOff>
    </xdr:to>
    <xdr:sp macro="" textlink="">
      <xdr:nvSpPr>
        <xdr:cNvPr id="9664" name="AutoShape 1" hidden="1"/>
        <xdr:cNvSpPr>
          <a:spLocks noChangeAspect="1" noChangeArrowheads="1"/>
        </xdr:cNvSpPr>
      </xdr:nvSpPr>
      <xdr:spPr bwMode="auto">
        <a:xfrm>
          <a:off x="2156604" y="325288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6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6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6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6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6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2000249</xdr:colOff>
      <xdr:row>4</xdr:row>
      <xdr:rowOff>238126</xdr:rowOff>
    </xdr:to>
    <xdr:sp macro="" textlink="">
      <xdr:nvSpPr>
        <xdr:cNvPr id="9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2094034</xdr:colOff>
      <xdr:row>4</xdr:row>
      <xdr:rowOff>238126</xdr:rowOff>
    </xdr:to>
    <xdr:sp macro="" textlink="">
      <xdr:nvSpPr>
        <xdr:cNvPr id="9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2000249</xdr:colOff>
      <xdr:row>4</xdr:row>
      <xdr:rowOff>276226</xdr:rowOff>
    </xdr:to>
    <xdr:sp macro="" textlink="">
      <xdr:nvSpPr>
        <xdr:cNvPr id="96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6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2076449</xdr:colOff>
      <xdr:row>4</xdr:row>
      <xdr:rowOff>238126</xdr:rowOff>
    </xdr:to>
    <xdr:sp macro="" textlink="">
      <xdr:nvSpPr>
        <xdr:cNvPr id="9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2170234</xdr:colOff>
      <xdr:row>4</xdr:row>
      <xdr:rowOff>238126</xdr:rowOff>
    </xdr:to>
    <xdr:sp macro="" textlink="">
      <xdr:nvSpPr>
        <xdr:cNvPr id="9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7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2076449</xdr:colOff>
      <xdr:row>4</xdr:row>
      <xdr:rowOff>276226</xdr:rowOff>
    </xdr:to>
    <xdr:sp macro="" textlink="">
      <xdr:nvSpPr>
        <xdr:cNvPr id="96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2000250</xdr:colOff>
      <xdr:row>4</xdr:row>
      <xdr:rowOff>238126</xdr:rowOff>
    </xdr:to>
    <xdr:sp macro="" textlink="">
      <xdr:nvSpPr>
        <xdr:cNvPr id="9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2094035</xdr:colOff>
      <xdr:row>4</xdr:row>
      <xdr:rowOff>238126</xdr:rowOff>
    </xdr:to>
    <xdr:sp macro="" textlink="">
      <xdr:nvSpPr>
        <xdr:cNvPr id="9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1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2000250</xdr:colOff>
      <xdr:row>4</xdr:row>
      <xdr:rowOff>276226</xdr:rowOff>
    </xdr:to>
    <xdr:sp macro="" textlink="">
      <xdr:nvSpPr>
        <xdr:cNvPr id="96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22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2076450</xdr:colOff>
      <xdr:row>4</xdr:row>
      <xdr:rowOff>276226</xdr:rowOff>
    </xdr:to>
    <xdr:sp macro="" textlink="">
      <xdr:nvSpPr>
        <xdr:cNvPr id="96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57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2076450</xdr:colOff>
      <xdr:row>4</xdr:row>
      <xdr:rowOff>238126</xdr:rowOff>
    </xdr:to>
    <xdr:sp macro="" textlink="">
      <xdr:nvSpPr>
        <xdr:cNvPr id="9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7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2170235</xdr:colOff>
      <xdr:row>4</xdr:row>
      <xdr:rowOff>238126</xdr:rowOff>
    </xdr:to>
    <xdr:sp macro="" textlink="">
      <xdr:nvSpPr>
        <xdr:cNvPr id="9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6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5195</xdr:rowOff>
    </xdr:from>
    <xdr:to>
      <xdr:col>2</xdr:col>
      <xdr:colOff>2076450</xdr:colOff>
      <xdr:row>4</xdr:row>
      <xdr:rowOff>303934</xdr:rowOff>
    </xdr:to>
    <xdr:sp macro="" textlink="">
      <xdr:nvSpPr>
        <xdr:cNvPr id="9700" name="AutoShape 1" hidden="1"/>
        <xdr:cNvSpPr>
          <a:spLocks noChangeAspect="1" noChangeArrowheads="1"/>
        </xdr:cNvSpPr>
      </xdr:nvSpPr>
      <xdr:spPr bwMode="auto">
        <a:xfrm>
          <a:off x="2156604" y="332999"/>
          <a:ext cx="1075786" cy="488520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70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70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70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970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70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70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70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971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74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74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74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880630</xdr:colOff>
      <xdr:row>4</xdr:row>
      <xdr:rowOff>218575</xdr:rowOff>
    </xdr:to>
    <xdr:sp macro="" textlink="">
      <xdr:nvSpPr>
        <xdr:cNvPr id="9749" name="AutoShape 1" hidden="1"/>
        <xdr:cNvSpPr>
          <a:spLocks noChangeAspect="1" noChangeArrowheads="1"/>
        </xdr:cNvSpPr>
      </xdr:nvSpPr>
      <xdr:spPr bwMode="auto">
        <a:xfrm>
          <a:off x="28035849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1081702</xdr:colOff>
      <xdr:row>4</xdr:row>
      <xdr:rowOff>238126</xdr:rowOff>
    </xdr:to>
    <xdr:sp macro="" textlink="">
      <xdr:nvSpPr>
        <xdr:cNvPr id="9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1081703</xdr:colOff>
      <xdr:row>4</xdr:row>
      <xdr:rowOff>238126</xdr:rowOff>
    </xdr:to>
    <xdr:sp macro="" textlink="">
      <xdr:nvSpPr>
        <xdr:cNvPr id="9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1081705</xdr:colOff>
      <xdr:row>4</xdr:row>
      <xdr:rowOff>238126</xdr:rowOff>
    </xdr:to>
    <xdr:sp macro="" textlink="">
      <xdr:nvSpPr>
        <xdr:cNvPr id="9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78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78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78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978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78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79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79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79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79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794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979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79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79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798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979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80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80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02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980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80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80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06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980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80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80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10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981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81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81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14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981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981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972415</xdr:colOff>
      <xdr:row>4</xdr:row>
      <xdr:rowOff>238126</xdr:rowOff>
    </xdr:to>
    <xdr:sp macro="" textlink="">
      <xdr:nvSpPr>
        <xdr:cNvPr id="981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880628</xdr:colOff>
      <xdr:row>4</xdr:row>
      <xdr:rowOff>276226</xdr:rowOff>
    </xdr:to>
    <xdr:sp macro="" textlink="">
      <xdr:nvSpPr>
        <xdr:cNvPr id="981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981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982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972415</xdr:colOff>
      <xdr:row>4</xdr:row>
      <xdr:rowOff>238126</xdr:rowOff>
    </xdr:to>
    <xdr:sp macro="" textlink="">
      <xdr:nvSpPr>
        <xdr:cNvPr id="982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880628</xdr:colOff>
      <xdr:row>4</xdr:row>
      <xdr:rowOff>276226</xdr:rowOff>
    </xdr:to>
    <xdr:sp macro="" textlink="">
      <xdr:nvSpPr>
        <xdr:cNvPr id="982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82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82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2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982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82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82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2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983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83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83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3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983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83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83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3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983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83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84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4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984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84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84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4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984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84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84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4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985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85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85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5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985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85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85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5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985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85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86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6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986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86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86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6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986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86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86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6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987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87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87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7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987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87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87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7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987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87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88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8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988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88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88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88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988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88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88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8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989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89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89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89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989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89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89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89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989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89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90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90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990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90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90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90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990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90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90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90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991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91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91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91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991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91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91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91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991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91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92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92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992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92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92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92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992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92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92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92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993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93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93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933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993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93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93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937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993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93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994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972416</xdr:colOff>
      <xdr:row>4</xdr:row>
      <xdr:rowOff>238126</xdr:rowOff>
    </xdr:to>
    <xdr:sp macro="" textlink="">
      <xdr:nvSpPr>
        <xdr:cNvPr id="9941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994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94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94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94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994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94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994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972417</xdr:colOff>
      <xdr:row>4</xdr:row>
      <xdr:rowOff>238126</xdr:rowOff>
    </xdr:to>
    <xdr:sp macro="" textlink="">
      <xdr:nvSpPr>
        <xdr:cNvPr id="9949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995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1081704</xdr:colOff>
      <xdr:row>4</xdr:row>
      <xdr:rowOff>238126</xdr:rowOff>
    </xdr:to>
    <xdr:sp macro="" textlink="">
      <xdr:nvSpPr>
        <xdr:cNvPr id="9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70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95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95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995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995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95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995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972417</xdr:colOff>
      <xdr:row>4</xdr:row>
      <xdr:rowOff>218575</xdr:rowOff>
    </xdr:to>
    <xdr:sp macro="" textlink="">
      <xdr:nvSpPr>
        <xdr:cNvPr id="9959" name="AutoShape 1" hidden="1"/>
        <xdr:cNvSpPr>
          <a:spLocks noChangeAspect="1" noChangeArrowheads="1"/>
        </xdr:cNvSpPr>
      </xdr:nvSpPr>
      <xdr:spPr bwMode="auto">
        <a:xfrm>
          <a:off x="2156604" y="323888"/>
          <a:ext cx="972417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863313</xdr:colOff>
      <xdr:row>4</xdr:row>
      <xdr:rowOff>295275</xdr:rowOff>
    </xdr:to>
    <xdr:sp macro="" textlink="">
      <xdr:nvSpPr>
        <xdr:cNvPr id="9960" name="AutoShape 1" hidden="1"/>
        <xdr:cNvSpPr>
          <a:spLocks noChangeAspect="1" noChangeArrowheads="1"/>
        </xdr:cNvSpPr>
      </xdr:nvSpPr>
      <xdr:spPr bwMode="auto">
        <a:xfrm>
          <a:off x="28035849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1210544</xdr:colOff>
      <xdr:row>4</xdr:row>
      <xdr:rowOff>238126</xdr:rowOff>
    </xdr:to>
    <xdr:sp macro="" textlink="">
      <xdr:nvSpPr>
        <xdr:cNvPr id="9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1210544</xdr:colOff>
      <xdr:row>4</xdr:row>
      <xdr:rowOff>238126</xdr:rowOff>
    </xdr:to>
    <xdr:sp macro="" textlink="">
      <xdr:nvSpPr>
        <xdr:cNvPr id="9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1210544</xdr:colOff>
      <xdr:row>4</xdr:row>
      <xdr:rowOff>238126</xdr:rowOff>
    </xdr:to>
    <xdr:sp macro="" textlink="">
      <xdr:nvSpPr>
        <xdr:cNvPr id="9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1210544</xdr:colOff>
      <xdr:row>4</xdr:row>
      <xdr:rowOff>238126</xdr:rowOff>
    </xdr:to>
    <xdr:sp macro="" textlink="">
      <xdr:nvSpPr>
        <xdr:cNvPr id="9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1210544</xdr:colOff>
      <xdr:row>4</xdr:row>
      <xdr:rowOff>238126</xdr:rowOff>
    </xdr:to>
    <xdr:sp macro="" textlink="">
      <xdr:nvSpPr>
        <xdr:cNvPr id="9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1210544</xdr:colOff>
      <xdr:row>4</xdr:row>
      <xdr:rowOff>238126</xdr:rowOff>
    </xdr:to>
    <xdr:sp macro="" textlink="">
      <xdr:nvSpPr>
        <xdr:cNvPr id="9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1210542</xdr:colOff>
      <xdr:row>4</xdr:row>
      <xdr:rowOff>238126</xdr:rowOff>
    </xdr:to>
    <xdr:sp macro="" textlink="">
      <xdr:nvSpPr>
        <xdr:cNvPr id="9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9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1210543</xdr:colOff>
      <xdr:row>4</xdr:row>
      <xdr:rowOff>238126</xdr:rowOff>
    </xdr:to>
    <xdr:sp macro="" textlink="">
      <xdr:nvSpPr>
        <xdr:cNvPr id="10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14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1533480</xdr:colOff>
      <xdr:row>4</xdr:row>
      <xdr:rowOff>238126</xdr:rowOff>
    </xdr:to>
    <xdr:sp macro="" textlink="">
      <xdr:nvSpPr>
        <xdr:cNvPr id="10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1545734</xdr:colOff>
      <xdr:row>4</xdr:row>
      <xdr:rowOff>238126</xdr:rowOff>
    </xdr:to>
    <xdr:sp macro="" textlink="">
      <xdr:nvSpPr>
        <xdr:cNvPr id="10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90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1545734</xdr:colOff>
      <xdr:row>4</xdr:row>
      <xdr:rowOff>238126</xdr:rowOff>
    </xdr:to>
    <xdr:sp macro="" textlink="">
      <xdr:nvSpPr>
        <xdr:cNvPr id="10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90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1438230</xdr:colOff>
      <xdr:row>4</xdr:row>
      <xdr:rowOff>276226</xdr:rowOff>
    </xdr:to>
    <xdr:sp macro="" textlink="">
      <xdr:nvSpPr>
        <xdr:cNvPr id="100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002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002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00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003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00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003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003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00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00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0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00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1815766</xdr:colOff>
      <xdr:row>4</xdr:row>
      <xdr:rowOff>238126</xdr:rowOff>
    </xdr:to>
    <xdr:sp macro="" textlink="">
      <xdr:nvSpPr>
        <xdr:cNvPr id="10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1438230</xdr:colOff>
      <xdr:row>4</xdr:row>
      <xdr:rowOff>238126</xdr:rowOff>
    </xdr:to>
    <xdr:sp macro="" textlink="">
      <xdr:nvSpPr>
        <xdr:cNvPr id="10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1815766</xdr:colOff>
      <xdr:row>4</xdr:row>
      <xdr:rowOff>276226</xdr:rowOff>
    </xdr:to>
    <xdr:sp macro="" textlink="">
      <xdr:nvSpPr>
        <xdr:cNvPr id="10046" name="AutoShape 1" hidden="1"/>
        <xdr:cNvSpPr>
          <a:spLocks noChangeAspect="1" noChangeArrowheads="1"/>
        </xdr:cNvSpPr>
      </xdr:nvSpPr>
      <xdr:spPr bwMode="auto">
        <a:xfrm>
          <a:off x="2156604" y="329781"/>
          <a:ext cx="10825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1438230</xdr:colOff>
      <xdr:row>4</xdr:row>
      <xdr:rowOff>238126</xdr:rowOff>
    </xdr:to>
    <xdr:sp macro="" textlink="">
      <xdr:nvSpPr>
        <xdr:cNvPr id="10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1533480</xdr:colOff>
      <xdr:row>4</xdr:row>
      <xdr:rowOff>238126</xdr:rowOff>
    </xdr:to>
    <xdr:sp macro="" textlink="">
      <xdr:nvSpPr>
        <xdr:cNvPr id="10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1438230</xdr:colOff>
      <xdr:row>4</xdr:row>
      <xdr:rowOff>276226</xdr:rowOff>
    </xdr:to>
    <xdr:sp macro="" textlink="">
      <xdr:nvSpPr>
        <xdr:cNvPr id="100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006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0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006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00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0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00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012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1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012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1507634</xdr:colOff>
      <xdr:row>4</xdr:row>
      <xdr:rowOff>238126</xdr:rowOff>
    </xdr:to>
    <xdr:sp macro="" textlink="">
      <xdr:nvSpPr>
        <xdr:cNvPr id="10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3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016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1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016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02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2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021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02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2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025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030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3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030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03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3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034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03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3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039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04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4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043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04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4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048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052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5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052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05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057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5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0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0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05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0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0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06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06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06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0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1535075</xdr:colOff>
      <xdr:row>4</xdr:row>
      <xdr:rowOff>238126</xdr:rowOff>
    </xdr:to>
    <xdr:sp macro="" textlink="">
      <xdr:nvSpPr>
        <xdr:cNvPr id="10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1535075</xdr:colOff>
      <xdr:row>4</xdr:row>
      <xdr:rowOff>238126</xdr:rowOff>
    </xdr:to>
    <xdr:sp macro="" textlink="">
      <xdr:nvSpPr>
        <xdr:cNvPr id="10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0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0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1065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06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1065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065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065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06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1065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065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106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0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066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06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066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1819276</xdr:colOff>
      <xdr:row>4</xdr:row>
      <xdr:rowOff>238126</xdr:rowOff>
    </xdr:to>
    <xdr:sp macro="" textlink="">
      <xdr:nvSpPr>
        <xdr:cNvPr id="10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0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1819276</xdr:colOff>
      <xdr:row>4</xdr:row>
      <xdr:rowOff>276226</xdr:rowOff>
    </xdr:to>
    <xdr:sp macro="" textlink="">
      <xdr:nvSpPr>
        <xdr:cNvPr id="106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40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0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0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0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0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06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06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06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0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1603662</xdr:colOff>
      <xdr:row>4</xdr:row>
      <xdr:rowOff>238126</xdr:rowOff>
    </xdr:to>
    <xdr:sp macro="" textlink="">
      <xdr:nvSpPr>
        <xdr:cNvPr id="10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07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1508412</xdr:colOff>
      <xdr:row>4</xdr:row>
      <xdr:rowOff>276226</xdr:rowOff>
    </xdr:to>
    <xdr:sp macro="" textlink="">
      <xdr:nvSpPr>
        <xdr:cNvPr id="107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071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0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074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0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074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1496975</xdr:colOff>
      <xdr:row>4</xdr:row>
      <xdr:rowOff>238126</xdr:rowOff>
    </xdr:to>
    <xdr:sp macro="" textlink="">
      <xdr:nvSpPr>
        <xdr:cNvPr id="10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0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078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07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079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0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1603665</xdr:colOff>
      <xdr:row>4</xdr:row>
      <xdr:rowOff>238126</xdr:rowOff>
    </xdr:to>
    <xdr:sp macro="" textlink="">
      <xdr:nvSpPr>
        <xdr:cNvPr id="10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108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1508415</xdr:colOff>
      <xdr:row>4</xdr:row>
      <xdr:rowOff>276226</xdr:rowOff>
    </xdr:to>
    <xdr:sp macro="" textlink="">
      <xdr:nvSpPr>
        <xdr:cNvPr id="108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1083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0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087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08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088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0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092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09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092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0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0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096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09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097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0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10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0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101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105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0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10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110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1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110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114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1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115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119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1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119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1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12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2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124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2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2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1527462</xdr:colOff>
      <xdr:row>4</xdr:row>
      <xdr:rowOff>238126</xdr:rowOff>
    </xdr:to>
    <xdr:sp macro="" textlink="">
      <xdr:nvSpPr>
        <xdr:cNvPr id="11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8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1432212</xdr:colOff>
      <xdr:row>4</xdr:row>
      <xdr:rowOff>276226</xdr:rowOff>
    </xdr:to>
    <xdr:sp macro="" textlink="">
      <xdr:nvSpPr>
        <xdr:cNvPr id="112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1432212</xdr:colOff>
      <xdr:row>4</xdr:row>
      <xdr:rowOff>238126</xdr:rowOff>
    </xdr:to>
    <xdr:sp macro="" textlink="">
      <xdr:nvSpPr>
        <xdr:cNvPr id="11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1432212</xdr:colOff>
      <xdr:row>4</xdr:row>
      <xdr:rowOff>238126</xdr:rowOff>
    </xdr:to>
    <xdr:sp macro="" textlink="">
      <xdr:nvSpPr>
        <xdr:cNvPr id="11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1527462</xdr:colOff>
      <xdr:row>4</xdr:row>
      <xdr:rowOff>238126</xdr:rowOff>
    </xdr:to>
    <xdr:sp macro="" textlink="">
      <xdr:nvSpPr>
        <xdr:cNvPr id="11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8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1432212</xdr:colOff>
      <xdr:row>4</xdr:row>
      <xdr:rowOff>276226</xdr:rowOff>
    </xdr:to>
    <xdr:sp macro="" textlink="">
      <xdr:nvSpPr>
        <xdr:cNvPr id="113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1603662</xdr:colOff>
      <xdr:row>4</xdr:row>
      <xdr:rowOff>238126</xdr:rowOff>
    </xdr:to>
    <xdr:sp macro="" textlink="">
      <xdr:nvSpPr>
        <xdr:cNvPr id="11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1508412</xdr:colOff>
      <xdr:row>4</xdr:row>
      <xdr:rowOff>276226</xdr:rowOff>
    </xdr:to>
    <xdr:sp macro="" textlink="">
      <xdr:nvSpPr>
        <xdr:cNvPr id="113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1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1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1603662</xdr:colOff>
      <xdr:row>4</xdr:row>
      <xdr:rowOff>238126</xdr:rowOff>
    </xdr:to>
    <xdr:sp macro="" textlink="">
      <xdr:nvSpPr>
        <xdr:cNvPr id="11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1508412</xdr:colOff>
      <xdr:row>4</xdr:row>
      <xdr:rowOff>276226</xdr:rowOff>
    </xdr:to>
    <xdr:sp macro="" textlink="">
      <xdr:nvSpPr>
        <xdr:cNvPr id="113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3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3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3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3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3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3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3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3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1527465</xdr:colOff>
      <xdr:row>4</xdr:row>
      <xdr:rowOff>238126</xdr:rowOff>
    </xdr:to>
    <xdr:sp macro="" textlink="">
      <xdr:nvSpPr>
        <xdr:cNvPr id="11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1432215</xdr:colOff>
      <xdr:row>4</xdr:row>
      <xdr:rowOff>276226</xdr:rowOff>
    </xdr:to>
    <xdr:sp macro="" textlink="">
      <xdr:nvSpPr>
        <xdr:cNvPr id="113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1432215</xdr:colOff>
      <xdr:row>4</xdr:row>
      <xdr:rowOff>238126</xdr:rowOff>
    </xdr:to>
    <xdr:sp macro="" textlink="">
      <xdr:nvSpPr>
        <xdr:cNvPr id="11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1432215</xdr:colOff>
      <xdr:row>4</xdr:row>
      <xdr:rowOff>238126</xdr:rowOff>
    </xdr:to>
    <xdr:sp macro="" textlink="">
      <xdr:nvSpPr>
        <xdr:cNvPr id="11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1527465</xdr:colOff>
      <xdr:row>4</xdr:row>
      <xdr:rowOff>238126</xdr:rowOff>
    </xdr:to>
    <xdr:sp macro="" textlink="">
      <xdr:nvSpPr>
        <xdr:cNvPr id="11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1432215</xdr:colOff>
      <xdr:row>4</xdr:row>
      <xdr:rowOff>276226</xdr:rowOff>
    </xdr:to>
    <xdr:sp macro="" textlink="">
      <xdr:nvSpPr>
        <xdr:cNvPr id="113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1603665</xdr:colOff>
      <xdr:row>4</xdr:row>
      <xdr:rowOff>238126</xdr:rowOff>
    </xdr:to>
    <xdr:sp macro="" textlink="">
      <xdr:nvSpPr>
        <xdr:cNvPr id="11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1508415</xdr:colOff>
      <xdr:row>4</xdr:row>
      <xdr:rowOff>276226</xdr:rowOff>
    </xdr:to>
    <xdr:sp macro="" textlink="">
      <xdr:nvSpPr>
        <xdr:cNvPr id="113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1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1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1603665</xdr:colOff>
      <xdr:row>4</xdr:row>
      <xdr:rowOff>238126</xdr:rowOff>
    </xdr:to>
    <xdr:sp macro="" textlink="">
      <xdr:nvSpPr>
        <xdr:cNvPr id="11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1508415</xdr:colOff>
      <xdr:row>4</xdr:row>
      <xdr:rowOff>276226</xdr:rowOff>
    </xdr:to>
    <xdr:sp macro="" textlink="">
      <xdr:nvSpPr>
        <xdr:cNvPr id="113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3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3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3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3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3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3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4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4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4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4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4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4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4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4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4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4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4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4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1533480</xdr:colOff>
      <xdr:row>4</xdr:row>
      <xdr:rowOff>238126</xdr:rowOff>
    </xdr:to>
    <xdr:sp macro="" textlink="">
      <xdr:nvSpPr>
        <xdr:cNvPr id="11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1438230</xdr:colOff>
      <xdr:row>4</xdr:row>
      <xdr:rowOff>276226</xdr:rowOff>
    </xdr:to>
    <xdr:sp macro="" textlink="">
      <xdr:nvSpPr>
        <xdr:cNvPr id="114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1438230</xdr:colOff>
      <xdr:row>4</xdr:row>
      <xdr:rowOff>238126</xdr:rowOff>
    </xdr:to>
    <xdr:sp macro="" textlink="">
      <xdr:nvSpPr>
        <xdr:cNvPr id="11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1438230</xdr:colOff>
      <xdr:row>4</xdr:row>
      <xdr:rowOff>238126</xdr:rowOff>
    </xdr:to>
    <xdr:sp macro="" textlink="">
      <xdr:nvSpPr>
        <xdr:cNvPr id="11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1533480</xdr:colOff>
      <xdr:row>4</xdr:row>
      <xdr:rowOff>238126</xdr:rowOff>
    </xdr:to>
    <xdr:sp macro="" textlink="">
      <xdr:nvSpPr>
        <xdr:cNvPr id="11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1438230</xdr:colOff>
      <xdr:row>4</xdr:row>
      <xdr:rowOff>276226</xdr:rowOff>
    </xdr:to>
    <xdr:sp macro="" textlink="">
      <xdr:nvSpPr>
        <xdr:cNvPr id="114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4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4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4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1432214</xdr:colOff>
      <xdr:row>15</xdr:row>
      <xdr:rowOff>300106</xdr:rowOff>
    </xdr:to>
    <xdr:sp macro="" textlink="">
      <xdr:nvSpPr>
        <xdr:cNvPr id="11493" name="AutoShape 1" hidden="1"/>
        <xdr:cNvSpPr>
          <a:spLocks noChangeAspect="1" noChangeArrowheads="1"/>
        </xdr:cNvSpPr>
      </xdr:nvSpPr>
      <xdr:spPr bwMode="auto">
        <a:xfrm>
          <a:off x="2156604" y="2130725"/>
          <a:ext cx="1078531" cy="489886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4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1527462</xdr:colOff>
      <xdr:row>4</xdr:row>
      <xdr:rowOff>238126</xdr:rowOff>
    </xdr:to>
    <xdr:sp macro="" textlink="">
      <xdr:nvSpPr>
        <xdr:cNvPr id="11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8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1432212</xdr:colOff>
      <xdr:row>4</xdr:row>
      <xdr:rowOff>276226</xdr:rowOff>
    </xdr:to>
    <xdr:sp macro="" textlink="">
      <xdr:nvSpPr>
        <xdr:cNvPr id="115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1432212</xdr:colOff>
      <xdr:row>4</xdr:row>
      <xdr:rowOff>238126</xdr:rowOff>
    </xdr:to>
    <xdr:sp macro="" textlink="">
      <xdr:nvSpPr>
        <xdr:cNvPr id="11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1432212</xdr:colOff>
      <xdr:row>4</xdr:row>
      <xdr:rowOff>238126</xdr:rowOff>
    </xdr:to>
    <xdr:sp macro="" textlink="">
      <xdr:nvSpPr>
        <xdr:cNvPr id="11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1527462</xdr:colOff>
      <xdr:row>4</xdr:row>
      <xdr:rowOff>238126</xdr:rowOff>
    </xdr:to>
    <xdr:sp macro="" textlink="">
      <xdr:nvSpPr>
        <xdr:cNvPr id="11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8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1432212</xdr:colOff>
      <xdr:row>4</xdr:row>
      <xdr:rowOff>276226</xdr:rowOff>
    </xdr:to>
    <xdr:sp macro="" textlink="">
      <xdr:nvSpPr>
        <xdr:cNvPr id="11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1603662</xdr:colOff>
      <xdr:row>4</xdr:row>
      <xdr:rowOff>238126</xdr:rowOff>
    </xdr:to>
    <xdr:sp macro="" textlink="">
      <xdr:nvSpPr>
        <xdr:cNvPr id="11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1508412</xdr:colOff>
      <xdr:row>4</xdr:row>
      <xdr:rowOff>276226</xdr:rowOff>
    </xdr:to>
    <xdr:sp macro="" textlink="">
      <xdr:nvSpPr>
        <xdr:cNvPr id="115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1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1508412</xdr:colOff>
      <xdr:row>4</xdr:row>
      <xdr:rowOff>238126</xdr:rowOff>
    </xdr:to>
    <xdr:sp macro="" textlink="">
      <xdr:nvSpPr>
        <xdr:cNvPr id="11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1603662</xdr:colOff>
      <xdr:row>4</xdr:row>
      <xdr:rowOff>238126</xdr:rowOff>
    </xdr:to>
    <xdr:sp macro="" textlink="">
      <xdr:nvSpPr>
        <xdr:cNvPr id="11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1508412</xdr:colOff>
      <xdr:row>4</xdr:row>
      <xdr:rowOff>276226</xdr:rowOff>
    </xdr:to>
    <xdr:sp macro="" textlink="">
      <xdr:nvSpPr>
        <xdr:cNvPr id="115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5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5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5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5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5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1527465</xdr:colOff>
      <xdr:row>4</xdr:row>
      <xdr:rowOff>238126</xdr:rowOff>
    </xdr:to>
    <xdr:sp macro="" textlink="">
      <xdr:nvSpPr>
        <xdr:cNvPr id="11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1432215</xdr:colOff>
      <xdr:row>4</xdr:row>
      <xdr:rowOff>276226</xdr:rowOff>
    </xdr:to>
    <xdr:sp macro="" textlink="">
      <xdr:nvSpPr>
        <xdr:cNvPr id="11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1432215</xdr:colOff>
      <xdr:row>4</xdr:row>
      <xdr:rowOff>238126</xdr:rowOff>
    </xdr:to>
    <xdr:sp macro="" textlink="">
      <xdr:nvSpPr>
        <xdr:cNvPr id="11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1432215</xdr:colOff>
      <xdr:row>4</xdr:row>
      <xdr:rowOff>238126</xdr:rowOff>
    </xdr:to>
    <xdr:sp macro="" textlink="">
      <xdr:nvSpPr>
        <xdr:cNvPr id="11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1527465</xdr:colOff>
      <xdr:row>4</xdr:row>
      <xdr:rowOff>238126</xdr:rowOff>
    </xdr:to>
    <xdr:sp macro="" textlink="">
      <xdr:nvSpPr>
        <xdr:cNvPr id="11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1432215</xdr:colOff>
      <xdr:row>4</xdr:row>
      <xdr:rowOff>276226</xdr:rowOff>
    </xdr:to>
    <xdr:sp macro="" textlink="">
      <xdr:nvSpPr>
        <xdr:cNvPr id="11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1603665</xdr:colOff>
      <xdr:row>4</xdr:row>
      <xdr:rowOff>238126</xdr:rowOff>
    </xdr:to>
    <xdr:sp macro="" textlink="">
      <xdr:nvSpPr>
        <xdr:cNvPr id="11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1508415</xdr:colOff>
      <xdr:row>4</xdr:row>
      <xdr:rowOff>276226</xdr:rowOff>
    </xdr:to>
    <xdr:sp macro="" textlink="">
      <xdr:nvSpPr>
        <xdr:cNvPr id="115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1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1508415</xdr:colOff>
      <xdr:row>4</xdr:row>
      <xdr:rowOff>238126</xdr:rowOff>
    </xdr:to>
    <xdr:sp macro="" textlink="">
      <xdr:nvSpPr>
        <xdr:cNvPr id="11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1603665</xdr:colOff>
      <xdr:row>4</xdr:row>
      <xdr:rowOff>238126</xdr:rowOff>
    </xdr:to>
    <xdr:sp macro="" textlink="">
      <xdr:nvSpPr>
        <xdr:cNvPr id="11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1508415</xdr:colOff>
      <xdr:row>4</xdr:row>
      <xdr:rowOff>276226</xdr:rowOff>
    </xdr:to>
    <xdr:sp macro="" textlink="">
      <xdr:nvSpPr>
        <xdr:cNvPr id="115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5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6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6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6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6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6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1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1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16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1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1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16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6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7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7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7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1534482</xdr:colOff>
      <xdr:row>4</xdr:row>
      <xdr:rowOff>238126</xdr:rowOff>
    </xdr:to>
    <xdr:sp macro="" textlink="">
      <xdr:nvSpPr>
        <xdr:cNvPr id="11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1439232</xdr:colOff>
      <xdr:row>4</xdr:row>
      <xdr:rowOff>276226</xdr:rowOff>
    </xdr:to>
    <xdr:sp macro="" textlink="">
      <xdr:nvSpPr>
        <xdr:cNvPr id="11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9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1439232</xdr:colOff>
      <xdr:row>4</xdr:row>
      <xdr:rowOff>238126</xdr:rowOff>
    </xdr:to>
    <xdr:sp macro="" textlink="">
      <xdr:nvSpPr>
        <xdr:cNvPr id="11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1439232</xdr:colOff>
      <xdr:row>4</xdr:row>
      <xdr:rowOff>238126</xdr:rowOff>
    </xdr:to>
    <xdr:sp macro="" textlink="">
      <xdr:nvSpPr>
        <xdr:cNvPr id="11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1534482</xdr:colOff>
      <xdr:row>4</xdr:row>
      <xdr:rowOff>238126</xdr:rowOff>
    </xdr:to>
    <xdr:sp macro="" textlink="">
      <xdr:nvSpPr>
        <xdr:cNvPr id="11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1439232</xdr:colOff>
      <xdr:row>4</xdr:row>
      <xdr:rowOff>276226</xdr:rowOff>
    </xdr:to>
    <xdr:sp macro="" textlink="">
      <xdr:nvSpPr>
        <xdr:cNvPr id="117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9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1610682</xdr:colOff>
      <xdr:row>4</xdr:row>
      <xdr:rowOff>238126</xdr:rowOff>
    </xdr:to>
    <xdr:sp macro="" textlink="">
      <xdr:nvSpPr>
        <xdr:cNvPr id="11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4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1515432</xdr:colOff>
      <xdr:row>4</xdr:row>
      <xdr:rowOff>276226</xdr:rowOff>
    </xdr:to>
    <xdr:sp macro="" textlink="">
      <xdr:nvSpPr>
        <xdr:cNvPr id="11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1515432</xdr:colOff>
      <xdr:row>4</xdr:row>
      <xdr:rowOff>238126</xdr:rowOff>
    </xdr:to>
    <xdr:sp macro="" textlink="">
      <xdr:nvSpPr>
        <xdr:cNvPr id="11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1515432</xdr:colOff>
      <xdr:row>4</xdr:row>
      <xdr:rowOff>238126</xdr:rowOff>
    </xdr:to>
    <xdr:sp macro="" textlink="">
      <xdr:nvSpPr>
        <xdr:cNvPr id="11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1610682</xdr:colOff>
      <xdr:row>4</xdr:row>
      <xdr:rowOff>238126</xdr:rowOff>
    </xdr:to>
    <xdr:sp macro="" textlink="">
      <xdr:nvSpPr>
        <xdr:cNvPr id="11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4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1515432</xdr:colOff>
      <xdr:row>4</xdr:row>
      <xdr:rowOff>276226</xdr:rowOff>
    </xdr:to>
    <xdr:sp macro="" textlink="">
      <xdr:nvSpPr>
        <xdr:cNvPr id="117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1534482</xdr:colOff>
      <xdr:row>4</xdr:row>
      <xdr:rowOff>238126</xdr:rowOff>
    </xdr:to>
    <xdr:sp macro="" textlink="">
      <xdr:nvSpPr>
        <xdr:cNvPr id="11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1439232</xdr:colOff>
      <xdr:row>4</xdr:row>
      <xdr:rowOff>276226</xdr:rowOff>
    </xdr:to>
    <xdr:sp macro="" textlink="">
      <xdr:nvSpPr>
        <xdr:cNvPr id="117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9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1439232</xdr:colOff>
      <xdr:row>4</xdr:row>
      <xdr:rowOff>238126</xdr:rowOff>
    </xdr:to>
    <xdr:sp macro="" textlink="">
      <xdr:nvSpPr>
        <xdr:cNvPr id="11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1439232</xdr:colOff>
      <xdr:row>4</xdr:row>
      <xdr:rowOff>238126</xdr:rowOff>
    </xdr:to>
    <xdr:sp macro="" textlink="">
      <xdr:nvSpPr>
        <xdr:cNvPr id="11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1534482</xdr:colOff>
      <xdr:row>4</xdr:row>
      <xdr:rowOff>238126</xdr:rowOff>
    </xdr:to>
    <xdr:sp macro="" textlink="">
      <xdr:nvSpPr>
        <xdr:cNvPr id="11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2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1439232</xdr:colOff>
      <xdr:row>4</xdr:row>
      <xdr:rowOff>276226</xdr:rowOff>
    </xdr:to>
    <xdr:sp macro="" textlink="">
      <xdr:nvSpPr>
        <xdr:cNvPr id="117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9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1610682</xdr:colOff>
      <xdr:row>4</xdr:row>
      <xdr:rowOff>238126</xdr:rowOff>
    </xdr:to>
    <xdr:sp macro="" textlink="">
      <xdr:nvSpPr>
        <xdr:cNvPr id="11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4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1515432</xdr:colOff>
      <xdr:row>4</xdr:row>
      <xdr:rowOff>276226</xdr:rowOff>
    </xdr:to>
    <xdr:sp macro="" textlink="">
      <xdr:nvSpPr>
        <xdr:cNvPr id="11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1515432</xdr:colOff>
      <xdr:row>4</xdr:row>
      <xdr:rowOff>238126</xdr:rowOff>
    </xdr:to>
    <xdr:sp macro="" textlink="">
      <xdr:nvSpPr>
        <xdr:cNvPr id="11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1515432</xdr:colOff>
      <xdr:row>4</xdr:row>
      <xdr:rowOff>238126</xdr:rowOff>
    </xdr:to>
    <xdr:sp macro="" textlink="">
      <xdr:nvSpPr>
        <xdr:cNvPr id="11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1610682</xdr:colOff>
      <xdr:row>4</xdr:row>
      <xdr:rowOff>238126</xdr:rowOff>
    </xdr:to>
    <xdr:sp macro="" textlink="">
      <xdr:nvSpPr>
        <xdr:cNvPr id="11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4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1515432</xdr:colOff>
      <xdr:row>4</xdr:row>
      <xdr:rowOff>276226</xdr:rowOff>
    </xdr:to>
    <xdr:sp macro="" textlink="">
      <xdr:nvSpPr>
        <xdr:cNvPr id="11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4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1533480</xdr:colOff>
      <xdr:row>4</xdr:row>
      <xdr:rowOff>238126</xdr:rowOff>
    </xdr:to>
    <xdr:sp macro="" textlink="">
      <xdr:nvSpPr>
        <xdr:cNvPr id="11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1438230</xdr:colOff>
      <xdr:row>4</xdr:row>
      <xdr:rowOff>276226</xdr:rowOff>
    </xdr:to>
    <xdr:sp macro="" textlink="">
      <xdr:nvSpPr>
        <xdr:cNvPr id="117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1438230</xdr:colOff>
      <xdr:row>4</xdr:row>
      <xdr:rowOff>238126</xdr:rowOff>
    </xdr:to>
    <xdr:sp macro="" textlink="">
      <xdr:nvSpPr>
        <xdr:cNvPr id="11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1438230</xdr:colOff>
      <xdr:row>4</xdr:row>
      <xdr:rowOff>238126</xdr:rowOff>
    </xdr:to>
    <xdr:sp macro="" textlink="">
      <xdr:nvSpPr>
        <xdr:cNvPr id="11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1533480</xdr:colOff>
      <xdr:row>4</xdr:row>
      <xdr:rowOff>238126</xdr:rowOff>
    </xdr:to>
    <xdr:sp macro="" textlink="">
      <xdr:nvSpPr>
        <xdr:cNvPr id="11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28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1438230</xdr:colOff>
      <xdr:row>4</xdr:row>
      <xdr:rowOff>276226</xdr:rowOff>
    </xdr:to>
    <xdr:sp macro="" textlink="">
      <xdr:nvSpPr>
        <xdr:cNvPr id="117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92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7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7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1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1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17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1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1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17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1762080</xdr:colOff>
      <xdr:row>4</xdr:row>
      <xdr:rowOff>238126</xdr:rowOff>
    </xdr:to>
    <xdr:sp macro="" textlink="">
      <xdr:nvSpPr>
        <xdr:cNvPr id="11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1666830</xdr:colOff>
      <xdr:row>4</xdr:row>
      <xdr:rowOff>276226</xdr:rowOff>
    </xdr:to>
    <xdr:sp macro="" textlink="">
      <xdr:nvSpPr>
        <xdr:cNvPr id="11770" name="AutoShape 1" hidden="1"/>
        <xdr:cNvSpPr>
          <a:spLocks noChangeAspect="1" noChangeArrowheads="1"/>
        </xdr:cNvSpPr>
      </xdr:nvSpPr>
      <xdr:spPr bwMode="auto">
        <a:xfrm>
          <a:off x="2156604" y="329781"/>
          <a:ext cx="108023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17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7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17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178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178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178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178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837334</xdr:colOff>
      <xdr:row>4</xdr:row>
      <xdr:rowOff>218575</xdr:rowOff>
    </xdr:to>
    <xdr:sp macro="" textlink="">
      <xdr:nvSpPr>
        <xdr:cNvPr id="11785" name="AutoShape 1" hidden="1"/>
        <xdr:cNvSpPr>
          <a:spLocks noChangeAspect="1" noChangeArrowheads="1"/>
        </xdr:cNvSpPr>
      </xdr:nvSpPr>
      <xdr:spPr bwMode="auto">
        <a:xfrm>
          <a:off x="28035849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17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1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179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17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179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2019254</xdr:colOff>
      <xdr:row>4</xdr:row>
      <xdr:rowOff>238126</xdr:rowOff>
    </xdr:to>
    <xdr:sp macro="" textlink="">
      <xdr:nvSpPr>
        <xdr:cNvPr id="11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9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1666830</xdr:colOff>
      <xdr:row>4</xdr:row>
      <xdr:rowOff>238126</xdr:rowOff>
    </xdr:to>
    <xdr:sp macro="" textlink="">
      <xdr:nvSpPr>
        <xdr:cNvPr id="11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1924004</xdr:colOff>
      <xdr:row>4</xdr:row>
      <xdr:rowOff>276226</xdr:rowOff>
    </xdr:to>
    <xdr:sp macro="" textlink="">
      <xdr:nvSpPr>
        <xdr:cNvPr id="117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6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1666830</xdr:colOff>
      <xdr:row>4</xdr:row>
      <xdr:rowOff>238126</xdr:rowOff>
    </xdr:to>
    <xdr:sp macro="" textlink="">
      <xdr:nvSpPr>
        <xdr:cNvPr id="11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23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1762080</xdr:colOff>
      <xdr:row>4</xdr:row>
      <xdr:rowOff>238126</xdr:rowOff>
    </xdr:to>
    <xdr:sp macro="" textlink="">
      <xdr:nvSpPr>
        <xdr:cNvPr id="11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5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1666830</xdr:colOff>
      <xdr:row>4</xdr:row>
      <xdr:rowOff>276226</xdr:rowOff>
    </xdr:to>
    <xdr:sp macro="" textlink="">
      <xdr:nvSpPr>
        <xdr:cNvPr id="11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8023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1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18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18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181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183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184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187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8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187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190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9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190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1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1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195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19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195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1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199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19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19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1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2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20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20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20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2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20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20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20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2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21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21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213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2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21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21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21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2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22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22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22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2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226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22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22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2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23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23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23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1781130</xdr:colOff>
      <xdr:row>4</xdr:row>
      <xdr:rowOff>238126</xdr:rowOff>
    </xdr:to>
    <xdr:sp macro="" textlink="">
      <xdr:nvSpPr>
        <xdr:cNvPr id="12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1743030</xdr:colOff>
      <xdr:row>4</xdr:row>
      <xdr:rowOff>276226</xdr:rowOff>
    </xdr:to>
    <xdr:sp macro="" textlink="">
      <xdr:nvSpPr>
        <xdr:cNvPr id="123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79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1743030</xdr:colOff>
      <xdr:row>4</xdr:row>
      <xdr:rowOff>238126</xdr:rowOff>
    </xdr:to>
    <xdr:sp macro="" textlink="">
      <xdr:nvSpPr>
        <xdr:cNvPr id="12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1743030</xdr:colOff>
      <xdr:row>4</xdr:row>
      <xdr:rowOff>238126</xdr:rowOff>
    </xdr:to>
    <xdr:sp macro="" textlink="">
      <xdr:nvSpPr>
        <xdr:cNvPr id="12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1781130</xdr:colOff>
      <xdr:row>4</xdr:row>
      <xdr:rowOff>238126</xdr:rowOff>
    </xdr:to>
    <xdr:sp macro="" textlink="">
      <xdr:nvSpPr>
        <xdr:cNvPr id="12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23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1743030</xdr:colOff>
      <xdr:row>4</xdr:row>
      <xdr:rowOff>276226</xdr:rowOff>
    </xdr:to>
    <xdr:sp macro="" textlink="">
      <xdr:nvSpPr>
        <xdr:cNvPr id="123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79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1514429</xdr:colOff>
      <xdr:row>4</xdr:row>
      <xdr:rowOff>238126</xdr:rowOff>
    </xdr:to>
    <xdr:sp macro="" textlink="">
      <xdr:nvSpPr>
        <xdr:cNvPr id="12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1609679</xdr:colOff>
      <xdr:row>4</xdr:row>
      <xdr:rowOff>238126</xdr:rowOff>
    </xdr:to>
    <xdr:sp macro="" textlink="">
      <xdr:nvSpPr>
        <xdr:cNvPr id="12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236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1514429</xdr:colOff>
      <xdr:row>4</xdr:row>
      <xdr:rowOff>276226</xdr:rowOff>
    </xdr:to>
    <xdr:sp macro="" textlink="">
      <xdr:nvSpPr>
        <xdr:cNvPr id="123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236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2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240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24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240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1514430</xdr:colOff>
      <xdr:row>4</xdr:row>
      <xdr:rowOff>238126</xdr:rowOff>
    </xdr:to>
    <xdr:sp macro="" textlink="">
      <xdr:nvSpPr>
        <xdr:cNvPr id="12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1609680</xdr:colOff>
      <xdr:row>4</xdr:row>
      <xdr:rowOff>238126</xdr:rowOff>
    </xdr:to>
    <xdr:sp macro="" textlink="">
      <xdr:nvSpPr>
        <xdr:cNvPr id="12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245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1514430</xdr:colOff>
      <xdr:row>4</xdr:row>
      <xdr:rowOff>276226</xdr:rowOff>
    </xdr:to>
    <xdr:sp macro="" textlink="">
      <xdr:nvSpPr>
        <xdr:cNvPr id="124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48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245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45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45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245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245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45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46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24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46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46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246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246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46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46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24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246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47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47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247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247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47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47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24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247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47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47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24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248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48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48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248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1248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1248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904007</xdr:colOff>
      <xdr:row>4</xdr:row>
      <xdr:rowOff>238126</xdr:rowOff>
    </xdr:to>
    <xdr:sp macro="" textlink="">
      <xdr:nvSpPr>
        <xdr:cNvPr id="1248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837332</xdr:colOff>
      <xdr:row>4</xdr:row>
      <xdr:rowOff>276226</xdr:rowOff>
    </xdr:to>
    <xdr:sp macro="" textlink="">
      <xdr:nvSpPr>
        <xdr:cNvPr id="1248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1248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1249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904007</xdr:colOff>
      <xdr:row>4</xdr:row>
      <xdr:rowOff>238126</xdr:rowOff>
    </xdr:to>
    <xdr:sp macro="" textlink="">
      <xdr:nvSpPr>
        <xdr:cNvPr id="1249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837332</xdr:colOff>
      <xdr:row>4</xdr:row>
      <xdr:rowOff>276226</xdr:rowOff>
    </xdr:to>
    <xdr:sp macro="" textlink="">
      <xdr:nvSpPr>
        <xdr:cNvPr id="1249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49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49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249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249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49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49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249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250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0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0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250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250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0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0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250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250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0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1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25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251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1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25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251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5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51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25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252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52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52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25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252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2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2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252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252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3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25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253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3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3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25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253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3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3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253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254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4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4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25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254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4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4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254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254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4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5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255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255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5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5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25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255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5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5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255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256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6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6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256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256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56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56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256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256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56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57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257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257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7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7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257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257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7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7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257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258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8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8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258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258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8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8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258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258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8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9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259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259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9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59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259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259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9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59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259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260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60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60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260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260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60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60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260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260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60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261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26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261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6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61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26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261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6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261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26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262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1512926</xdr:colOff>
      <xdr:row>4</xdr:row>
      <xdr:rowOff>238126</xdr:rowOff>
    </xdr:to>
    <xdr:sp macro="" textlink="">
      <xdr:nvSpPr>
        <xdr:cNvPr id="12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60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1608176</xdr:colOff>
      <xdr:row>4</xdr:row>
      <xdr:rowOff>238126</xdr:rowOff>
    </xdr:to>
    <xdr:sp macro="" textlink="">
      <xdr:nvSpPr>
        <xdr:cNvPr id="12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6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266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1513792</xdr:colOff>
      <xdr:row>4</xdr:row>
      <xdr:rowOff>295275</xdr:rowOff>
    </xdr:to>
    <xdr:sp macro="" textlink="">
      <xdr:nvSpPr>
        <xdr:cNvPr id="12664" name="AutoShape 1" hidden="1"/>
        <xdr:cNvSpPr>
          <a:spLocks noChangeAspect="1" noChangeArrowheads="1"/>
        </xdr:cNvSpPr>
      </xdr:nvSpPr>
      <xdr:spPr bwMode="auto">
        <a:xfrm>
          <a:off x="2156604" y="327804"/>
          <a:ext cx="1082471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266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66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66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26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266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67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267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904009</xdr:colOff>
      <xdr:row>4</xdr:row>
      <xdr:rowOff>218575</xdr:rowOff>
    </xdr:to>
    <xdr:sp macro="" textlink="">
      <xdr:nvSpPr>
        <xdr:cNvPr id="12672" name="AutoShape 1" hidden="1"/>
        <xdr:cNvSpPr>
          <a:spLocks noChangeAspect="1" noChangeArrowheads="1"/>
        </xdr:cNvSpPr>
      </xdr:nvSpPr>
      <xdr:spPr bwMode="auto">
        <a:xfrm>
          <a:off x="28035849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838201</xdr:colOff>
      <xdr:row>4</xdr:row>
      <xdr:rowOff>295275</xdr:rowOff>
    </xdr:to>
    <xdr:sp macro="" textlink="">
      <xdr:nvSpPr>
        <xdr:cNvPr id="12673" name="AutoShape 1" hidden="1"/>
        <xdr:cNvSpPr>
          <a:spLocks noChangeAspect="1" noChangeArrowheads="1"/>
        </xdr:cNvSpPr>
      </xdr:nvSpPr>
      <xdr:spPr bwMode="auto">
        <a:xfrm>
          <a:off x="28035849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238125</xdr:rowOff>
    </xdr:from>
    <xdr:to>
      <xdr:col>2</xdr:col>
      <xdr:colOff>1603663</xdr:colOff>
      <xdr:row>4</xdr:row>
      <xdr:rowOff>219076</xdr:rowOff>
    </xdr:to>
    <xdr:sp macro="" textlink="">
      <xdr:nvSpPr>
        <xdr:cNvPr id="12747" name="AutoShape 1" hidden="1"/>
        <xdr:cNvSpPr>
          <a:spLocks noChangeAspect="1" noChangeArrowheads="1"/>
        </xdr:cNvSpPr>
      </xdr:nvSpPr>
      <xdr:spPr bwMode="auto">
        <a:xfrm>
          <a:off x="2156604" y="324389"/>
          <a:ext cx="1077452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2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2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27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7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279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27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2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28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28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28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2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2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28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28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28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2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29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29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293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2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29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29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29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2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30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0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30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306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0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30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31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1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31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315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1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31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1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1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1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1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1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1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1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1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1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1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1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1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1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2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2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2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2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247650</xdr:rowOff>
    </xdr:from>
    <xdr:to>
      <xdr:col>2</xdr:col>
      <xdr:colOff>1508414</xdr:colOff>
      <xdr:row>4</xdr:row>
      <xdr:rowOff>228601</xdr:rowOff>
    </xdr:to>
    <xdr:sp macro="" textlink="">
      <xdr:nvSpPr>
        <xdr:cNvPr id="13338" name="AutoShape 1" hidden="1"/>
        <xdr:cNvSpPr>
          <a:spLocks noChangeAspect="1" noChangeArrowheads="1"/>
        </xdr:cNvSpPr>
      </xdr:nvSpPr>
      <xdr:spPr bwMode="auto">
        <a:xfrm>
          <a:off x="2156604" y="325288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3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3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3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3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3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1432213</xdr:colOff>
      <xdr:row>4</xdr:row>
      <xdr:rowOff>238126</xdr:rowOff>
    </xdr:to>
    <xdr:sp macro="" textlink="">
      <xdr:nvSpPr>
        <xdr:cNvPr id="13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1527463</xdr:colOff>
      <xdr:row>4</xdr:row>
      <xdr:rowOff>238126</xdr:rowOff>
    </xdr:to>
    <xdr:sp macro="" textlink="">
      <xdr:nvSpPr>
        <xdr:cNvPr id="13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1432213</xdr:colOff>
      <xdr:row>4</xdr:row>
      <xdr:rowOff>276226</xdr:rowOff>
    </xdr:to>
    <xdr:sp macro="" textlink="">
      <xdr:nvSpPr>
        <xdr:cNvPr id="133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3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1508413</xdr:colOff>
      <xdr:row>4</xdr:row>
      <xdr:rowOff>238126</xdr:rowOff>
    </xdr:to>
    <xdr:sp macro="" textlink="">
      <xdr:nvSpPr>
        <xdr:cNvPr id="13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1603663</xdr:colOff>
      <xdr:row>4</xdr:row>
      <xdr:rowOff>238126</xdr:rowOff>
    </xdr:to>
    <xdr:sp macro="" textlink="">
      <xdr:nvSpPr>
        <xdr:cNvPr id="13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1508413</xdr:colOff>
      <xdr:row>4</xdr:row>
      <xdr:rowOff>276226</xdr:rowOff>
    </xdr:to>
    <xdr:sp macro="" textlink="">
      <xdr:nvSpPr>
        <xdr:cNvPr id="133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1432214</xdr:colOff>
      <xdr:row>4</xdr:row>
      <xdr:rowOff>238126</xdr:rowOff>
    </xdr:to>
    <xdr:sp macro="" textlink="">
      <xdr:nvSpPr>
        <xdr:cNvPr id="13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1527464</xdr:colOff>
      <xdr:row>4</xdr:row>
      <xdr:rowOff>238126</xdr:rowOff>
    </xdr:to>
    <xdr:sp macro="" textlink="">
      <xdr:nvSpPr>
        <xdr:cNvPr id="13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8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1432214</xdr:colOff>
      <xdr:row>4</xdr:row>
      <xdr:rowOff>276226</xdr:rowOff>
    </xdr:to>
    <xdr:sp macro="" textlink="">
      <xdr:nvSpPr>
        <xdr:cNvPr id="133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1508414</xdr:colOff>
      <xdr:row>4</xdr:row>
      <xdr:rowOff>238126</xdr:rowOff>
    </xdr:to>
    <xdr:sp macro="" textlink="">
      <xdr:nvSpPr>
        <xdr:cNvPr id="13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1603664</xdr:colOff>
      <xdr:row>4</xdr:row>
      <xdr:rowOff>238126</xdr:rowOff>
    </xdr:to>
    <xdr:sp macro="" textlink="">
      <xdr:nvSpPr>
        <xdr:cNvPr id="13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1508414</xdr:colOff>
      <xdr:row>4</xdr:row>
      <xdr:rowOff>276226</xdr:rowOff>
    </xdr:to>
    <xdr:sp macro="" textlink="">
      <xdr:nvSpPr>
        <xdr:cNvPr id="133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1053813</xdr:colOff>
      <xdr:row>4</xdr:row>
      <xdr:rowOff>295275</xdr:rowOff>
    </xdr:to>
    <xdr:sp macro="" textlink="">
      <xdr:nvSpPr>
        <xdr:cNvPr id="13375" name="AutoShape 1" hidden="1"/>
        <xdr:cNvSpPr>
          <a:spLocks noChangeAspect="1" noChangeArrowheads="1"/>
        </xdr:cNvSpPr>
      </xdr:nvSpPr>
      <xdr:spPr bwMode="auto">
        <a:xfrm>
          <a:off x="2156604" y="327804"/>
          <a:ext cx="105381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1123087</xdr:colOff>
      <xdr:row>4</xdr:row>
      <xdr:rowOff>295275</xdr:rowOff>
    </xdr:to>
    <xdr:sp macro="" textlink="">
      <xdr:nvSpPr>
        <xdr:cNvPr id="13376" name="AutoShape 1" hidden="1"/>
        <xdr:cNvSpPr>
          <a:spLocks noChangeAspect="1" noChangeArrowheads="1"/>
        </xdr:cNvSpPr>
      </xdr:nvSpPr>
      <xdr:spPr bwMode="auto">
        <a:xfrm>
          <a:off x="2156604" y="327804"/>
          <a:ext cx="1079955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3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3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3002106</xdr:colOff>
      <xdr:row>4</xdr:row>
      <xdr:rowOff>218575</xdr:rowOff>
    </xdr:to>
    <xdr:sp macro="" textlink="">
      <xdr:nvSpPr>
        <xdr:cNvPr id="13425" name="AutoShape 1" hidden="1"/>
        <xdr:cNvSpPr>
          <a:spLocks noChangeAspect="1" noChangeArrowheads="1"/>
        </xdr:cNvSpPr>
      </xdr:nvSpPr>
      <xdr:spPr bwMode="auto">
        <a:xfrm>
          <a:off x="2156604" y="323888"/>
          <a:ext cx="1078416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3206641</xdr:colOff>
      <xdr:row>4</xdr:row>
      <xdr:rowOff>238126</xdr:rowOff>
    </xdr:to>
    <xdr:sp macro="" textlink="">
      <xdr:nvSpPr>
        <xdr:cNvPr id="13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3206642</xdr:colOff>
      <xdr:row>4</xdr:row>
      <xdr:rowOff>238126</xdr:rowOff>
    </xdr:to>
    <xdr:sp macro="" textlink="">
      <xdr:nvSpPr>
        <xdr:cNvPr id="13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3206644</xdr:colOff>
      <xdr:row>4</xdr:row>
      <xdr:rowOff>238126</xdr:rowOff>
    </xdr:to>
    <xdr:sp macro="" textlink="">
      <xdr:nvSpPr>
        <xdr:cNvPr id="13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4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4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4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4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4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4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3002104</xdr:colOff>
      <xdr:row>4</xdr:row>
      <xdr:rowOff>238126</xdr:rowOff>
    </xdr:to>
    <xdr:sp macro="" textlink="">
      <xdr:nvSpPr>
        <xdr:cNvPr id="13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3002104</xdr:colOff>
      <xdr:row>4</xdr:row>
      <xdr:rowOff>238126</xdr:rowOff>
    </xdr:to>
    <xdr:sp macro="" textlink="">
      <xdr:nvSpPr>
        <xdr:cNvPr id="13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3097354</xdr:colOff>
      <xdr:row>4</xdr:row>
      <xdr:rowOff>238126</xdr:rowOff>
    </xdr:to>
    <xdr:sp macro="" textlink="">
      <xdr:nvSpPr>
        <xdr:cNvPr id="13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3002104</xdr:colOff>
      <xdr:row>4</xdr:row>
      <xdr:rowOff>276226</xdr:rowOff>
    </xdr:to>
    <xdr:sp macro="" textlink="">
      <xdr:nvSpPr>
        <xdr:cNvPr id="134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3002104</xdr:colOff>
      <xdr:row>4</xdr:row>
      <xdr:rowOff>238126</xdr:rowOff>
    </xdr:to>
    <xdr:sp macro="" textlink="">
      <xdr:nvSpPr>
        <xdr:cNvPr id="13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3002104</xdr:colOff>
      <xdr:row>4</xdr:row>
      <xdr:rowOff>238126</xdr:rowOff>
    </xdr:to>
    <xdr:sp macro="" textlink="">
      <xdr:nvSpPr>
        <xdr:cNvPr id="13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3097354</xdr:colOff>
      <xdr:row>4</xdr:row>
      <xdr:rowOff>238126</xdr:rowOff>
    </xdr:to>
    <xdr:sp macro="" textlink="">
      <xdr:nvSpPr>
        <xdr:cNvPr id="13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3002104</xdr:colOff>
      <xdr:row>4</xdr:row>
      <xdr:rowOff>276226</xdr:rowOff>
    </xdr:to>
    <xdr:sp macro="" textlink="">
      <xdr:nvSpPr>
        <xdr:cNvPr id="134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5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5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5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5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5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5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5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5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6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6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6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6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3002105</xdr:colOff>
      <xdr:row>4</xdr:row>
      <xdr:rowOff>238126</xdr:rowOff>
    </xdr:to>
    <xdr:sp macro="" textlink="">
      <xdr:nvSpPr>
        <xdr:cNvPr id="13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3097355</xdr:colOff>
      <xdr:row>4</xdr:row>
      <xdr:rowOff>238126</xdr:rowOff>
    </xdr:to>
    <xdr:sp macro="" textlink="">
      <xdr:nvSpPr>
        <xdr:cNvPr id="13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3002105</xdr:colOff>
      <xdr:row>4</xdr:row>
      <xdr:rowOff>276226</xdr:rowOff>
    </xdr:to>
    <xdr:sp macro="" textlink="">
      <xdr:nvSpPr>
        <xdr:cNvPr id="136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6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3002106</xdr:colOff>
      <xdr:row>4</xdr:row>
      <xdr:rowOff>238126</xdr:rowOff>
    </xdr:to>
    <xdr:sp macro="" textlink="">
      <xdr:nvSpPr>
        <xdr:cNvPr id="13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3097356</xdr:colOff>
      <xdr:row>4</xdr:row>
      <xdr:rowOff>238126</xdr:rowOff>
    </xdr:to>
    <xdr:sp macro="" textlink="">
      <xdr:nvSpPr>
        <xdr:cNvPr id="13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3002106</xdr:colOff>
      <xdr:row>4</xdr:row>
      <xdr:rowOff>276226</xdr:rowOff>
    </xdr:to>
    <xdr:sp macro="" textlink="">
      <xdr:nvSpPr>
        <xdr:cNvPr id="136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3206643</xdr:colOff>
      <xdr:row>4</xdr:row>
      <xdr:rowOff>238126</xdr:rowOff>
    </xdr:to>
    <xdr:sp macro="" textlink="">
      <xdr:nvSpPr>
        <xdr:cNvPr id="13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3097357</xdr:colOff>
      <xdr:row>4</xdr:row>
      <xdr:rowOff>238126</xdr:rowOff>
    </xdr:to>
    <xdr:sp macro="" textlink="">
      <xdr:nvSpPr>
        <xdr:cNvPr id="13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3002107</xdr:colOff>
      <xdr:row>4</xdr:row>
      <xdr:rowOff>276226</xdr:rowOff>
    </xdr:to>
    <xdr:sp macro="" textlink="">
      <xdr:nvSpPr>
        <xdr:cNvPr id="136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1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3002107</xdr:colOff>
      <xdr:row>4</xdr:row>
      <xdr:rowOff>238126</xdr:rowOff>
    </xdr:to>
    <xdr:sp macro="" textlink="">
      <xdr:nvSpPr>
        <xdr:cNvPr id="13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3097356</xdr:colOff>
      <xdr:row>4</xdr:row>
      <xdr:rowOff>218575</xdr:rowOff>
    </xdr:to>
    <xdr:sp macro="" textlink="">
      <xdr:nvSpPr>
        <xdr:cNvPr id="13635" name="AutoShape 1" hidden="1"/>
        <xdr:cNvSpPr>
          <a:spLocks noChangeAspect="1" noChangeArrowheads="1"/>
        </xdr:cNvSpPr>
      </xdr:nvSpPr>
      <xdr:spPr bwMode="auto">
        <a:xfrm>
          <a:off x="2156604" y="323888"/>
          <a:ext cx="1078775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2984789</xdr:colOff>
      <xdr:row>4</xdr:row>
      <xdr:rowOff>295275</xdr:rowOff>
    </xdr:to>
    <xdr:sp macro="" textlink="">
      <xdr:nvSpPr>
        <xdr:cNvPr id="13636" name="AutoShape 1" hidden="1"/>
        <xdr:cNvSpPr>
          <a:spLocks noChangeAspect="1" noChangeArrowheads="1"/>
        </xdr:cNvSpPr>
      </xdr:nvSpPr>
      <xdr:spPr bwMode="auto">
        <a:xfrm>
          <a:off x="2156604" y="327804"/>
          <a:ext cx="1078351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92198</xdr:colOff>
      <xdr:row>4</xdr:row>
      <xdr:rowOff>238126</xdr:rowOff>
    </xdr:to>
    <xdr:sp macro="" textlink="">
      <xdr:nvSpPr>
        <xdr:cNvPr id="13637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92198</xdr:colOff>
      <xdr:row>4</xdr:row>
      <xdr:rowOff>238126</xdr:rowOff>
    </xdr:to>
    <xdr:sp macro="" textlink="">
      <xdr:nvSpPr>
        <xdr:cNvPr id="13638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92198</xdr:colOff>
      <xdr:row>4</xdr:row>
      <xdr:rowOff>238126</xdr:rowOff>
    </xdr:to>
    <xdr:sp macro="" textlink="">
      <xdr:nvSpPr>
        <xdr:cNvPr id="13639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92198</xdr:colOff>
      <xdr:row>4</xdr:row>
      <xdr:rowOff>238126</xdr:rowOff>
    </xdr:to>
    <xdr:sp macro="" textlink="">
      <xdr:nvSpPr>
        <xdr:cNvPr id="13640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92197</xdr:colOff>
      <xdr:row>4</xdr:row>
      <xdr:rowOff>238126</xdr:rowOff>
    </xdr:to>
    <xdr:sp macro="" textlink="">
      <xdr:nvSpPr>
        <xdr:cNvPr id="13641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92197</xdr:colOff>
      <xdr:row>4</xdr:row>
      <xdr:rowOff>238126</xdr:rowOff>
    </xdr:to>
    <xdr:sp macro="" textlink="">
      <xdr:nvSpPr>
        <xdr:cNvPr id="13642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92196</xdr:colOff>
      <xdr:row>4</xdr:row>
      <xdr:rowOff>238126</xdr:rowOff>
    </xdr:to>
    <xdr:sp macro="" textlink="">
      <xdr:nvSpPr>
        <xdr:cNvPr id="13643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92196</xdr:colOff>
      <xdr:row>4</xdr:row>
      <xdr:rowOff>238126</xdr:rowOff>
    </xdr:to>
    <xdr:sp macro="" textlink="">
      <xdr:nvSpPr>
        <xdr:cNvPr id="13644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92197</xdr:colOff>
      <xdr:row>4</xdr:row>
      <xdr:rowOff>238126</xdr:rowOff>
    </xdr:to>
    <xdr:sp macro="" textlink="">
      <xdr:nvSpPr>
        <xdr:cNvPr id="13645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92197</xdr:colOff>
      <xdr:row>4</xdr:row>
      <xdr:rowOff>238126</xdr:rowOff>
    </xdr:to>
    <xdr:sp macro="" textlink="">
      <xdr:nvSpPr>
        <xdr:cNvPr id="13646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92198</xdr:colOff>
      <xdr:row>4</xdr:row>
      <xdr:rowOff>238126</xdr:rowOff>
    </xdr:to>
    <xdr:sp macro="" textlink="">
      <xdr:nvSpPr>
        <xdr:cNvPr id="13647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92198</xdr:colOff>
      <xdr:row>4</xdr:row>
      <xdr:rowOff>238126</xdr:rowOff>
    </xdr:to>
    <xdr:sp macro="" textlink="">
      <xdr:nvSpPr>
        <xdr:cNvPr id="13648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92197</xdr:colOff>
      <xdr:row>4</xdr:row>
      <xdr:rowOff>238126</xdr:rowOff>
    </xdr:to>
    <xdr:sp macro="" textlink="">
      <xdr:nvSpPr>
        <xdr:cNvPr id="13649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92197</xdr:colOff>
      <xdr:row>4</xdr:row>
      <xdr:rowOff>238126</xdr:rowOff>
    </xdr:to>
    <xdr:sp macro="" textlink="">
      <xdr:nvSpPr>
        <xdr:cNvPr id="13650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92196</xdr:colOff>
      <xdr:row>4</xdr:row>
      <xdr:rowOff>238126</xdr:rowOff>
    </xdr:to>
    <xdr:sp macro="" textlink="">
      <xdr:nvSpPr>
        <xdr:cNvPr id="13651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92196</xdr:colOff>
      <xdr:row>4</xdr:row>
      <xdr:rowOff>238126</xdr:rowOff>
    </xdr:to>
    <xdr:sp macro="" textlink="">
      <xdr:nvSpPr>
        <xdr:cNvPr id="13652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92197</xdr:colOff>
      <xdr:row>4</xdr:row>
      <xdr:rowOff>238126</xdr:rowOff>
    </xdr:to>
    <xdr:sp macro="" textlink="">
      <xdr:nvSpPr>
        <xdr:cNvPr id="13653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92197</xdr:colOff>
      <xdr:row>4</xdr:row>
      <xdr:rowOff>238126</xdr:rowOff>
    </xdr:to>
    <xdr:sp macro="" textlink="">
      <xdr:nvSpPr>
        <xdr:cNvPr id="13654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92197</xdr:colOff>
      <xdr:row>4</xdr:row>
      <xdr:rowOff>238126</xdr:rowOff>
    </xdr:to>
    <xdr:sp macro="" textlink="">
      <xdr:nvSpPr>
        <xdr:cNvPr id="13655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92197</xdr:colOff>
      <xdr:row>4</xdr:row>
      <xdr:rowOff>238126</xdr:rowOff>
    </xdr:to>
    <xdr:sp macro="" textlink="">
      <xdr:nvSpPr>
        <xdr:cNvPr id="13656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92197</xdr:colOff>
      <xdr:row>4</xdr:row>
      <xdr:rowOff>238126</xdr:rowOff>
    </xdr:to>
    <xdr:sp macro="" textlink="">
      <xdr:nvSpPr>
        <xdr:cNvPr id="13657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92197</xdr:colOff>
      <xdr:row>4</xdr:row>
      <xdr:rowOff>238126</xdr:rowOff>
    </xdr:to>
    <xdr:sp macro="" textlink="">
      <xdr:nvSpPr>
        <xdr:cNvPr id="13658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92197</xdr:colOff>
      <xdr:row>4</xdr:row>
      <xdr:rowOff>238126</xdr:rowOff>
    </xdr:to>
    <xdr:sp macro="" textlink="">
      <xdr:nvSpPr>
        <xdr:cNvPr id="13659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92197</xdr:colOff>
      <xdr:row>4</xdr:row>
      <xdr:rowOff>238126</xdr:rowOff>
    </xdr:to>
    <xdr:sp macro="" textlink="">
      <xdr:nvSpPr>
        <xdr:cNvPr id="13660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92197</xdr:colOff>
      <xdr:row>4</xdr:row>
      <xdr:rowOff>238126</xdr:rowOff>
    </xdr:to>
    <xdr:sp macro="" textlink="">
      <xdr:nvSpPr>
        <xdr:cNvPr id="13661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92197</xdr:colOff>
      <xdr:row>4</xdr:row>
      <xdr:rowOff>238126</xdr:rowOff>
    </xdr:to>
    <xdr:sp macro="" textlink="">
      <xdr:nvSpPr>
        <xdr:cNvPr id="13662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92197</xdr:colOff>
      <xdr:row>4</xdr:row>
      <xdr:rowOff>238126</xdr:rowOff>
    </xdr:to>
    <xdr:sp macro="" textlink="">
      <xdr:nvSpPr>
        <xdr:cNvPr id="13663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92197</xdr:colOff>
      <xdr:row>4</xdr:row>
      <xdr:rowOff>238126</xdr:rowOff>
    </xdr:to>
    <xdr:sp macro="" textlink="">
      <xdr:nvSpPr>
        <xdr:cNvPr id="13664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92196</xdr:colOff>
      <xdr:row>4</xdr:row>
      <xdr:rowOff>238126</xdr:rowOff>
    </xdr:to>
    <xdr:sp macro="" textlink="">
      <xdr:nvSpPr>
        <xdr:cNvPr id="13665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92196</xdr:colOff>
      <xdr:row>4</xdr:row>
      <xdr:rowOff>238126</xdr:rowOff>
    </xdr:to>
    <xdr:sp macro="" textlink="">
      <xdr:nvSpPr>
        <xdr:cNvPr id="13666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92197</xdr:colOff>
      <xdr:row>4</xdr:row>
      <xdr:rowOff>238126</xdr:rowOff>
    </xdr:to>
    <xdr:sp macro="" textlink="">
      <xdr:nvSpPr>
        <xdr:cNvPr id="13667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92197</xdr:colOff>
      <xdr:row>4</xdr:row>
      <xdr:rowOff>238126</xdr:rowOff>
    </xdr:to>
    <xdr:sp macro="" textlink="">
      <xdr:nvSpPr>
        <xdr:cNvPr id="13668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92197</xdr:colOff>
      <xdr:row>4</xdr:row>
      <xdr:rowOff>238126</xdr:rowOff>
    </xdr:to>
    <xdr:sp macro="" textlink="">
      <xdr:nvSpPr>
        <xdr:cNvPr id="13669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92197</xdr:colOff>
      <xdr:row>4</xdr:row>
      <xdr:rowOff>238126</xdr:rowOff>
    </xdr:to>
    <xdr:sp macro="" textlink="">
      <xdr:nvSpPr>
        <xdr:cNvPr id="13670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92197</xdr:colOff>
      <xdr:row>4</xdr:row>
      <xdr:rowOff>238126</xdr:rowOff>
    </xdr:to>
    <xdr:sp macro="" textlink="">
      <xdr:nvSpPr>
        <xdr:cNvPr id="13671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92197</xdr:colOff>
      <xdr:row>4</xdr:row>
      <xdr:rowOff>238126</xdr:rowOff>
    </xdr:to>
    <xdr:sp macro="" textlink="">
      <xdr:nvSpPr>
        <xdr:cNvPr id="13672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92197</xdr:colOff>
      <xdr:row>4</xdr:row>
      <xdr:rowOff>238126</xdr:rowOff>
    </xdr:to>
    <xdr:sp macro="" textlink="">
      <xdr:nvSpPr>
        <xdr:cNvPr id="13673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92197</xdr:colOff>
      <xdr:row>4</xdr:row>
      <xdr:rowOff>238126</xdr:rowOff>
    </xdr:to>
    <xdr:sp macro="" textlink="">
      <xdr:nvSpPr>
        <xdr:cNvPr id="13674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92197</xdr:colOff>
      <xdr:row>4</xdr:row>
      <xdr:rowOff>238126</xdr:rowOff>
    </xdr:to>
    <xdr:sp macro="" textlink="">
      <xdr:nvSpPr>
        <xdr:cNvPr id="13675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31</xdr:col>
      <xdr:colOff>92197</xdr:colOff>
      <xdr:row>4</xdr:row>
      <xdr:rowOff>238126</xdr:rowOff>
    </xdr:to>
    <xdr:sp macro="" textlink="">
      <xdr:nvSpPr>
        <xdr:cNvPr id="13676" name="AutoShape 1" hidden="1"/>
        <xdr:cNvSpPr>
          <a:spLocks noChangeAspect="1" noChangeArrowheads="1"/>
        </xdr:cNvSpPr>
      </xdr:nvSpPr>
      <xdr:spPr bwMode="auto">
        <a:xfrm>
          <a:off x="30192453" y="326187"/>
          <a:ext cx="33271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6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6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2993447</xdr:colOff>
      <xdr:row>4</xdr:row>
      <xdr:rowOff>218575</xdr:rowOff>
    </xdr:to>
    <xdr:sp macro="" textlink="">
      <xdr:nvSpPr>
        <xdr:cNvPr id="13725" name="AutoShape 1" hidden="1"/>
        <xdr:cNvSpPr>
          <a:spLocks noChangeAspect="1" noChangeArrowheads="1"/>
        </xdr:cNvSpPr>
      </xdr:nvSpPr>
      <xdr:spPr bwMode="auto">
        <a:xfrm>
          <a:off x="2156604" y="323888"/>
          <a:ext cx="1078383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3197982</xdr:colOff>
      <xdr:row>4</xdr:row>
      <xdr:rowOff>238126</xdr:rowOff>
    </xdr:to>
    <xdr:sp macro="" textlink="">
      <xdr:nvSpPr>
        <xdr:cNvPr id="13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3197983</xdr:colOff>
      <xdr:row>4</xdr:row>
      <xdr:rowOff>238126</xdr:rowOff>
    </xdr:to>
    <xdr:sp macro="" textlink="">
      <xdr:nvSpPr>
        <xdr:cNvPr id="13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3197985</xdr:colOff>
      <xdr:row>4</xdr:row>
      <xdr:rowOff>238126</xdr:rowOff>
    </xdr:to>
    <xdr:sp macro="" textlink="">
      <xdr:nvSpPr>
        <xdr:cNvPr id="13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7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7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7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7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7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7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2993445</xdr:colOff>
      <xdr:row>4</xdr:row>
      <xdr:rowOff>238126</xdr:rowOff>
    </xdr:to>
    <xdr:sp macro="" textlink="">
      <xdr:nvSpPr>
        <xdr:cNvPr id="13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2993445</xdr:colOff>
      <xdr:row>4</xdr:row>
      <xdr:rowOff>238126</xdr:rowOff>
    </xdr:to>
    <xdr:sp macro="" textlink="">
      <xdr:nvSpPr>
        <xdr:cNvPr id="13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3088695</xdr:colOff>
      <xdr:row>4</xdr:row>
      <xdr:rowOff>238126</xdr:rowOff>
    </xdr:to>
    <xdr:sp macro="" textlink="">
      <xdr:nvSpPr>
        <xdr:cNvPr id="13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2993445</xdr:colOff>
      <xdr:row>4</xdr:row>
      <xdr:rowOff>276226</xdr:rowOff>
    </xdr:to>
    <xdr:sp macro="" textlink="">
      <xdr:nvSpPr>
        <xdr:cNvPr id="137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2993445</xdr:colOff>
      <xdr:row>4</xdr:row>
      <xdr:rowOff>238126</xdr:rowOff>
    </xdr:to>
    <xdr:sp macro="" textlink="">
      <xdr:nvSpPr>
        <xdr:cNvPr id="13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2993445</xdr:colOff>
      <xdr:row>4</xdr:row>
      <xdr:rowOff>238126</xdr:rowOff>
    </xdr:to>
    <xdr:sp macro="" textlink="">
      <xdr:nvSpPr>
        <xdr:cNvPr id="13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3088695</xdr:colOff>
      <xdr:row>4</xdr:row>
      <xdr:rowOff>238126</xdr:rowOff>
    </xdr:to>
    <xdr:sp macro="" textlink="">
      <xdr:nvSpPr>
        <xdr:cNvPr id="13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2993445</xdr:colOff>
      <xdr:row>4</xdr:row>
      <xdr:rowOff>276226</xdr:rowOff>
    </xdr:to>
    <xdr:sp macro="" textlink="">
      <xdr:nvSpPr>
        <xdr:cNvPr id="137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8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8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8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8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8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8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8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8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9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9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9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9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2993446</xdr:colOff>
      <xdr:row>4</xdr:row>
      <xdr:rowOff>238126</xdr:rowOff>
    </xdr:to>
    <xdr:sp macro="" textlink="">
      <xdr:nvSpPr>
        <xdr:cNvPr id="13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3088696</xdr:colOff>
      <xdr:row>4</xdr:row>
      <xdr:rowOff>238126</xdr:rowOff>
    </xdr:to>
    <xdr:sp macro="" textlink="">
      <xdr:nvSpPr>
        <xdr:cNvPr id="13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2993446</xdr:colOff>
      <xdr:row>4</xdr:row>
      <xdr:rowOff>276226</xdr:rowOff>
    </xdr:to>
    <xdr:sp macro="" textlink="">
      <xdr:nvSpPr>
        <xdr:cNvPr id="139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9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2993447</xdr:colOff>
      <xdr:row>4</xdr:row>
      <xdr:rowOff>238126</xdr:rowOff>
    </xdr:to>
    <xdr:sp macro="" textlink="">
      <xdr:nvSpPr>
        <xdr:cNvPr id="13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3088697</xdr:colOff>
      <xdr:row>4</xdr:row>
      <xdr:rowOff>238126</xdr:rowOff>
    </xdr:to>
    <xdr:sp macro="" textlink="">
      <xdr:nvSpPr>
        <xdr:cNvPr id="13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2993447</xdr:colOff>
      <xdr:row>4</xdr:row>
      <xdr:rowOff>276226</xdr:rowOff>
    </xdr:to>
    <xdr:sp macro="" textlink="">
      <xdr:nvSpPr>
        <xdr:cNvPr id="139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3197984</xdr:colOff>
      <xdr:row>4</xdr:row>
      <xdr:rowOff>238126</xdr:rowOff>
    </xdr:to>
    <xdr:sp macro="" textlink="">
      <xdr:nvSpPr>
        <xdr:cNvPr id="13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3088698</xdr:colOff>
      <xdr:row>4</xdr:row>
      <xdr:rowOff>238126</xdr:rowOff>
    </xdr:to>
    <xdr:sp macro="" textlink="">
      <xdr:nvSpPr>
        <xdr:cNvPr id="13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2993448</xdr:colOff>
      <xdr:row>4</xdr:row>
      <xdr:rowOff>276226</xdr:rowOff>
    </xdr:to>
    <xdr:sp macro="" textlink="">
      <xdr:nvSpPr>
        <xdr:cNvPr id="139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38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2993448</xdr:colOff>
      <xdr:row>4</xdr:row>
      <xdr:rowOff>238126</xdr:rowOff>
    </xdr:to>
    <xdr:sp macro="" textlink="">
      <xdr:nvSpPr>
        <xdr:cNvPr id="13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38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3088697</xdr:colOff>
      <xdr:row>4</xdr:row>
      <xdr:rowOff>218575</xdr:rowOff>
    </xdr:to>
    <xdr:sp macro="" textlink="">
      <xdr:nvSpPr>
        <xdr:cNvPr id="13935" name="AutoShape 1" hidden="1"/>
        <xdr:cNvSpPr>
          <a:spLocks noChangeAspect="1" noChangeArrowheads="1"/>
        </xdr:cNvSpPr>
      </xdr:nvSpPr>
      <xdr:spPr bwMode="auto">
        <a:xfrm>
          <a:off x="2156604" y="323888"/>
          <a:ext cx="1078742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3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1938589</xdr:colOff>
      <xdr:row>4</xdr:row>
      <xdr:rowOff>238126</xdr:rowOff>
    </xdr:to>
    <xdr:sp macro="" textlink="">
      <xdr:nvSpPr>
        <xdr:cNvPr id="13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1938589</xdr:colOff>
      <xdr:row>4</xdr:row>
      <xdr:rowOff>238126</xdr:rowOff>
    </xdr:to>
    <xdr:sp macro="" textlink="">
      <xdr:nvSpPr>
        <xdr:cNvPr id="13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39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3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3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3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3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3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39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3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13965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972418</xdr:colOff>
      <xdr:row>4</xdr:row>
      <xdr:rowOff>238126</xdr:rowOff>
    </xdr:to>
    <xdr:sp macro="" textlink="">
      <xdr:nvSpPr>
        <xdr:cNvPr id="13966" name="AutoShape 1" hidden="1"/>
        <xdr:cNvSpPr>
          <a:spLocks noChangeAspect="1" noChangeArrowheads="1"/>
        </xdr:cNvSpPr>
      </xdr:nvSpPr>
      <xdr:spPr bwMode="auto">
        <a:xfrm>
          <a:off x="2156604" y="326187"/>
          <a:ext cx="97241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1067668</xdr:colOff>
      <xdr:row>4</xdr:row>
      <xdr:rowOff>238126</xdr:rowOff>
    </xdr:to>
    <xdr:sp macro="" textlink="">
      <xdr:nvSpPr>
        <xdr:cNvPr id="13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6766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3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972418</xdr:colOff>
      <xdr:row>4</xdr:row>
      <xdr:rowOff>276226</xdr:rowOff>
    </xdr:to>
    <xdr:sp macro="" textlink="">
      <xdr:nvSpPr>
        <xdr:cNvPr id="13969" name="AutoShape 1" hidden="1"/>
        <xdr:cNvSpPr>
          <a:spLocks noChangeAspect="1" noChangeArrowheads="1"/>
        </xdr:cNvSpPr>
      </xdr:nvSpPr>
      <xdr:spPr bwMode="auto">
        <a:xfrm>
          <a:off x="2156604" y="329781"/>
          <a:ext cx="97241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3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3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3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39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3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257175</xdr:rowOff>
    </xdr:from>
    <xdr:to>
      <xdr:col>6</xdr:col>
      <xdr:colOff>206368</xdr:colOff>
      <xdr:row>4</xdr:row>
      <xdr:rowOff>238126</xdr:rowOff>
    </xdr:to>
    <xdr:sp macro="" textlink="">
      <xdr:nvSpPr>
        <xdr:cNvPr id="13980" name="AutoShape 1" hidden="1"/>
        <xdr:cNvSpPr>
          <a:spLocks noChangeAspect="1" noChangeArrowheads="1"/>
        </xdr:cNvSpPr>
      </xdr:nvSpPr>
      <xdr:spPr bwMode="auto">
        <a:xfrm>
          <a:off x="4313208" y="326187"/>
          <a:ext cx="236297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3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2354675</xdr:colOff>
      <xdr:row>4</xdr:row>
      <xdr:rowOff>276226</xdr:rowOff>
    </xdr:to>
    <xdr:sp macro="" textlink="">
      <xdr:nvSpPr>
        <xdr:cNvPr id="139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6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3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3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39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3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3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3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3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39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2007176</xdr:colOff>
      <xdr:row>4</xdr:row>
      <xdr:rowOff>238126</xdr:rowOff>
    </xdr:to>
    <xdr:sp macro="" textlink="">
      <xdr:nvSpPr>
        <xdr:cNvPr id="14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1924914</xdr:colOff>
      <xdr:row>4</xdr:row>
      <xdr:rowOff>276226</xdr:rowOff>
    </xdr:to>
    <xdr:sp macro="" textlink="">
      <xdr:nvSpPr>
        <xdr:cNvPr id="140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0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1923002</xdr:colOff>
      <xdr:row>4</xdr:row>
      <xdr:rowOff>238126</xdr:rowOff>
    </xdr:to>
    <xdr:sp macro="" textlink="">
      <xdr:nvSpPr>
        <xdr:cNvPr id="14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6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1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2007179</xdr:colOff>
      <xdr:row>4</xdr:row>
      <xdr:rowOff>238126</xdr:rowOff>
    </xdr:to>
    <xdr:sp macro="" textlink="">
      <xdr:nvSpPr>
        <xdr:cNvPr id="14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4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1924917</xdr:colOff>
      <xdr:row>4</xdr:row>
      <xdr:rowOff>276226</xdr:rowOff>
    </xdr:to>
    <xdr:sp macro="" textlink="">
      <xdr:nvSpPr>
        <xdr:cNvPr id="141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4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1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2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2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3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3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4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4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4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5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5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4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5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1930976</xdr:colOff>
      <xdr:row>4</xdr:row>
      <xdr:rowOff>238126</xdr:rowOff>
    </xdr:to>
    <xdr:sp macro="" textlink="">
      <xdr:nvSpPr>
        <xdr:cNvPr id="14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1896339</xdr:colOff>
      <xdr:row>4</xdr:row>
      <xdr:rowOff>276226</xdr:rowOff>
    </xdr:to>
    <xdr:sp macro="" textlink="">
      <xdr:nvSpPr>
        <xdr:cNvPr id="146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1896339</xdr:colOff>
      <xdr:row>4</xdr:row>
      <xdr:rowOff>238126</xdr:rowOff>
    </xdr:to>
    <xdr:sp macro="" textlink="">
      <xdr:nvSpPr>
        <xdr:cNvPr id="14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1896339</xdr:colOff>
      <xdr:row>4</xdr:row>
      <xdr:rowOff>238126</xdr:rowOff>
    </xdr:to>
    <xdr:sp macro="" textlink="">
      <xdr:nvSpPr>
        <xdr:cNvPr id="14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1930976</xdr:colOff>
      <xdr:row>4</xdr:row>
      <xdr:rowOff>238126</xdr:rowOff>
    </xdr:to>
    <xdr:sp macro="" textlink="">
      <xdr:nvSpPr>
        <xdr:cNvPr id="14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1896339</xdr:colOff>
      <xdr:row>4</xdr:row>
      <xdr:rowOff>276226</xdr:rowOff>
    </xdr:to>
    <xdr:sp macro="" textlink="">
      <xdr:nvSpPr>
        <xdr:cNvPr id="14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2007176</xdr:colOff>
      <xdr:row>4</xdr:row>
      <xdr:rowOff>238126</xdr:rowOff>
    </xdr:to>
    <xdr:sp macro="" textlink="">
      <xdr:nvSpPr>
        <xdr:cNvPr id="14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1924914</xdr:colOff>
      <xdr:row>4</xdr:row>
      <xdr:rowOff>276226</xdr:rowOff>
    </xdr:to>
    <xdr:sp macro="" textlink="">
      <xdr:nvSpPr>
        <xdr:cNvPr id="146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2007176</xdr:colOff>
      <xdr:row>4</xdr:row>
      <xdr:rowOff>238126</xdr:rowOff>
    </xdr:to>
    <xdr:sp macro="" textlink="">
      <xdr:nvSpPr>
        <xdr:cNvPr id="14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1924914</xdr:colOff>
      <xdr:row>4</xdr:row>
      <xdr:rowOff>276226</xdr:rowOff>
    </xdr:to>
    <xdr:sp macro="" textlink="">
      <xdr:nvSpPr>
        <xdr:cNvPr id="14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6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6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6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6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6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6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6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6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1930979</xdr:colOff>
      <xdr:row>4</xdr:row>
      <xdr:rowOff>238126</xdr:rowOff>
    </xdr:to>
    <xdr:sp macro="" textlink="">
      <xdr:nvSpPr>
        <xdr:cNvPr id="14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1896342</xdr:colOff>
      <xdr:row>4</xdr:row>
      <xdr:rowOff>276226</xdr:rowOff>
    </xdr:to>
    <xdr:sp macro="" textlink="">
      <xdr:nvSpPr>
        <xdr:cNvPr id="146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1896342</xdr:colOff>
      <xdr:row>4</xdr:row>
      <xdr:rowOff>238126</xdr:rowOff>
    </xdr:to>
    <xdr:sp macro="" textlink="">
      <xdr:nvSpPr>
        <xdr:cNvPr id="14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1896342</xdr:colOff>
      <xdr:row>4</xdr:row>
      <xdr:rowOff>238126</xdr:rowOff>
    </xdr:to>
    <xdr:sp macro="" textlink="">
      <xdr:nvSpPr>
        <xdr:cNvPr id="14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1930979</xdr:colOff>
      <xdr:row>4</xdr:row>
      <xdr:rowOff>238126</xdr:rowOff>
    </xdr:to>
    <xdr:sp macro="" textlink="">
      <xdr:nvSpPr>
        <xdr:cNvPr id="14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1896342</xdr:colOff>
      <xdr:row>4</xdr:row>
      <xdr:rowOff>276226</xdr:rowOff>
    </xdr:to>
    <xdr:sp macro="" textlink="">
      <xdr:nvSpPr>
        <xdr:cNvPr id="146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2007179</xdr:colOff>
      <xdr:row>4</xdr:row>
      <xdr:rowOff>238126</xdr:rowOff>
    </xdr:to>
    <xdr:sp macro="" textlink="">
      <xdr:nvSpPr>
        <xdr:cNvPr id="14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1924917</xdr:colOff>
      <xdr:row>4</xdr:row>
      <xdr:rowOff>276226</xdr:rowOff>
    </xdr:to>
    <xdr:sp macro="" textlink="">
      <xdr:nvSpPr>
        <xdr:cNvPr id="146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2007179</xdr:colOff>
      <xdr:row>4</xdr:row>
      <xdr:rowOff>238126</xdr:rowOff>
    </xdr:to>
    <xdr:sp macro="" textlink="">
      <xdr:nvSpPr>
        <xdr:cNvPr id="14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1924917</xdr:colOff>
      <xdr:row>4</xdr:row>
      <xdr:rowOff>276226</xdr:rowOff>
    </xdr:to>
    <xdr:sp macro="" textlink="">
      <xdr:nvSpPr>
        <xdr:cNvPr id="146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6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6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6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6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7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7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7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7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7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7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7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7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7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7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7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1896341</xdr:colOff>
      <xdr:row>15</xdr:row>
      <xdr:rowOff>300106</xdr:rowOff>
    </xdr:to>
    <xdr:sp macro="" textlink="">
      <xdr:nvSpPr>
        <xdr:cNvPr id="14793" name="AutoShape 1" hidden="1"/>
        <xdr:cNvSpPr>
          <a:spLocks noChangeAspect="1" noChangeArrowheads="1"/>
        </xdr:cNvSpPr>
      </xdr:nvSpPr>
      <xdr:spPr bwMode="auto">
        <a:xfrm>
          <a:off x="2156604" y="2130725"/>
          <a:ext cx="1076832" cy="489886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7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1930976</xdr:colOff>
      <xdr:row>4</xdr:row>
      <xdr:rowOff>238126</xdr:rowOff>
    </xdr:to>
    <xdr:sp macro="" textlink="">
      <xdr:nvSpPr>
        <xdr:cNvPr id="14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1896339</xdr:colOff>
      <xdr:row>4</xdr:row>
      <xdr:rowOff>276226</xdr:rowOff>
    </xdr:to>
    <xdr:sp macro="" textlink="">
      <xdr:nvSpPr>
        <xdr:cNvPr id="148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1896339</xdr:colOff>
      <xdr:row>4</xdr:row>
      <xdr:rowOff>238126</xdr:rowOff>
    </xdr:to>
    <xdr:sp macro="" textlink="">
      <xdr:nvSpPr>
        <xdr:cNvPr id="14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1896339</xdr:colOff>
      <xdr:row>4</xdr:row>
      <xdr:rowOff>238126</xdr:rowOff>
    </xdr:to>
    <xdr:sp macro="" textlink="">
      <xdr:nvSpPr>
        <xdr:cNvPr id="14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1930976</xdr:colOff>
      <xdr:row>4</xdr:row>
      <xdr:rowOff>238126</xdr:rowOff>
    </xdr:to>
    <xdr:sp macro="" textlink="">
      <xdr:nvSpPr>
        <xdr:cNvPr id="14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1896339</xdr:colOff>
      <xdr:row>4</xdr:row>
      <xdr:rowOff>276226</xdr:rowOff>
    </xdr:to>
    <xdr:sp macro="" textlink="">
      <xdr:nvSpPr>
        <xdr:cNvPr id="14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2007176</xdr:colOff>
      <xdr:row>4</xdr:row>
      <xdr:rowOff>238126</xdr:rowOff>
    </xdr:to>
    <xdr:sp macro="" textlink="">
      <xdr:nvSpPr>
        <xdr:cNvPr id="14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1924914</xdr:colOff>
      <xdr:row>4</xdr:row>
      <xdr:rowOff>276226</xdr:rowOff>
    </xdr:to>
    <xdr:sp macro="" textlink="">
      <xdr:nvSpPr>
        <xdr:cNvPr id="148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1924914</xdr:colOff>
      <xdr:row>4</xdr:row>
      <xdr:rowOff>238126</xdr:rowOff>
    </xdr:to>
    <xdr:sp macro="" textlink="">
      <xdr:nvSpPr>
        <xdr:cNvPr id="14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2007176</xdr:colOff>
      <xdr:row>4</xdr:row>
      <xdr:rowOff>238126</xdr:rowOff>
    </xdr:to>
    <xdr:sp macro="" textlink="">
      <xdr:nvSpPr>
        <xdr:cNvPr id="14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1924914</xdr:colOff>
      <xdr:row>4</xdr:row>
      <xdr:rowOff>276226</xdr:rowOff>
    </xdr:to>
    <xdr:sp macro="" textlink="">
      <xdr:nvSpPr>
        <xdr:cNvPr id="148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8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8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8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8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8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8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8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8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1930979</xdr:colOff>
      <xdr:row>4</xdr:row>
      <xdr:rowOff>238126</xdr:rowOff>
    </xdr:to>
    <xdr:sp macro="" textlink="">
      <xdr:nvSpPr>
        <xdr:cNvPr id="14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1896342</xdr:colOff>
      <xdr:row>4</xdr:row>
      <xdr:rowOff>276226</xdr:rowOff>
    </xdr:to>
    <xdr:sp macro="" textlink="">
      <xdr:nvSpPr>
        <xdr:cNvPr id="148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1896342</xdr:colOff>
      <xdr:row>4</xdr:row>
      <xdr:rowOff>238126</xdr:rowOff>
    </xdr:to>
    <xdr:sp macro="" textlink="">
      <xdr:nvSpPr>
        <xdr:cNvPr id="14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1896342</xdr:colOff>
      <xdr:row>4</xdr:row>
      <xdr:rowOff>238126</xdr:rowOff>
    </xdr:to>
    <xdr:sp macro="" textlink="">
      <xdr:nvSpPr>
        <xdr:cNvPr id="14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1930979</xdr:colOff>
      <xdr:row>4</xdr:row>
      <xdr:rowOff>238126</xdr:rowOff>
    </xdr:to>
    <xdr:sp macro="" textlink="">
      <xdr:nvSpPr>
        <xdr:cNvPr id="14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1896342</xdr:colOff>
      <xdr:row>4</xdr:row>
      <xdr:rowOff>276226</xdr:rowOff>
    </xdr:to>
    <xdr:sp macro="" textlink="">
      <xdr:nvSpPr>
        <xdr:cNvPr id="148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2007179</xdr:colOff>
      <xdr:row>4</xdr:row>
      <xdr:rowOff>238126</xdr:rowOff>
    </xdr:to>
    <xdr:sp macro="" textlink="">
      <xdr:nvSpPr>
        <xdr:cNvPr id="14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1924917</xdr:colOff>
      <xdr:row>4</xdr:row>
      <xdr:rowOff>276226</xdr:rowOff>
    </xdr:to>
    <xdr:sp macro="" textlink="">
      <xdr:nvSpPr>
        <xdr:cNvPr id="148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1924917</xdr:colOff>
      <xdr:row>4</xdr:row>
      <xdr:rowOff>238126</xdr:rowOff>
    </xdr:to>
    <xdr:sp macro="" textlink="">
      <xdr:nvSpPr>
        <xdr:cNvPr id="14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2007179</xdr:colOff>
      <xdr:row>4</xdr:row>
      <xdr:rowOff>238126</xdr:rowOff>
    </xdr:to>
    <xdr:sp macro="" textlink="">
      <xdr:nvSpPr>
        <xdr:cNvPr id="14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1924917</xdr:colOff>
      <xdr:row>4</xdr:row>
      <xdr:rowOff>276226</xdr:rowOff>
    </xdr:to>
    <xdr:sp macro="" textlink="">
      <xdr:nvSpPr>
        <xdr:cNvPr id="148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8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8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9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9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9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9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9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9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9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9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9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4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4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49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9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4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4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49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4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4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49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4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49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4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0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0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0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0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0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1937996</xdr:colOff>
      <xdr:row>4</xdr:row>
      <xdr:rowOff>238126</xdr:rowOff>
    </xdr:to>
    <xdr:sp macro="" textlink="">
      <xdr:nvSpPr>
        <xdr:cNvPr id="15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1903359</xdr:colOff>
      <xdr:row>4</xdr:row>
      <xdr:rowOff>276226</xdr:rowOff>
    </xdr:to>
    <xdr:sp macro="" textlink="">
      <xdr:nvSpPr>
        <xdr:cNvPr id="150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1903359</xdr:colOff>
      <xdr:row>4</xdr:row>
      <xdr:rowOff>238126</xdr:rowOff>
    </xdr:to>
    <xdr:sp macro="" textlink="">
      <xdr:nvSpPr>
        <xdr:cNvPr id="15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1903359</xdr:colOff>
      <xdr:row>4</xdr:row>
      <xdr:rowOff>238126</xdr:rowOff>
    </xdr:to>
    <xdr:sp macro="" textlink="">
      <xdr:nvSpPr>
        <xdr:cNvPr id="15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1937996</xdr:colOff>
      <xdr:row>4</xdr:row>
      <xdr:rowOff>238126</xdr:rowOff>
    </xdr:to>
    <xdr:sp macro="" textlink="">
      <xdr:nvSpPr>
        <xdr:cNvPr id="15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1903359</xdr:colOff>
      <xdr:row>4</xdr:row>
      <xdr:rowOff>276226</xdr:rowOff>
    </xdr:to>
    <xdr:sp macro="" textlink="">
      <xdr:nvSpPr>
        <xdr:cNvPr id="150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2014196</xdr:colOff>
      <xdr:row>4</xdr:row>
      <xdr:rowOff>238126</xdr:rowOff>
    </xdr:to>
    <xdr:sp macro="" textlink="">
      <xdr:nvSpPr>
        <xdr:cNvPr id="15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1931934</xdr:colOff>
      <xdr:row>4</xdr:row>
      <xdr:rowOff>276226</xdr:rowOff>
    </xdr:to>
    <xdr:sp macro="" textlink="">
      <xdr:nvSpPr>
        <xdr:cNvPr id="150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1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1931934</xdr:colOff>
      <xdr:row>4</xdr:row>
      <xdr:rowOff>238126</xdr:rowOff>
    </xdr:to>
    <xdr:sp macro="" textlink="">
      <xdr:nvSpPr>
        <xdr:cNvPr id="15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1931934</xdr:colOff>
      <xdr:row>4</xdr:row>
      <xdr:rowOff>238126</xdr:rowOff>
    </xdr:to>
    <xdr:sp macro="" textlink="">
      <xdr:nvSpPr>
        <xdr:cNvPr id="15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2014196</xdr:colOff>
      <xdr:row>4</xdr:row>
      <xdr:rowOff>238126</xdr:rowOff>
    </xdr:to>
    <xdr:sp macro="" textlink="">
      <xdr:nvSpPr>
        <xdr:cNvPr id="15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1931934</xdr:colOff>
      <xdr:row>4</xdr:row>
      <xdr:rowOff>276226</xdr:rowOff>
    </xdr:to>
    <xdr:sp macro="" textlink="">
      <xdr:nvSpPr>
        <xdr:cNvPr id="150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1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1937996</xdr:colOff>
      <xdr:row>4</xdr:row>
      <xdr:rowOff>238126</xdr:rowOff>
    </xdr:to>
    <xdr:sp macro="" textlink="">
      <xdr:nvSpPr>
        <xdr:cNvPr id="15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1903359</xdr:colOff>
      <xdr:row>4</xdr:row>
      <xdr:rowOff>276226</xdr:rowOff>
    </xdr:to>
    <xdr:sp macro="" textlink="">
      <xdr:nvSpPr>
        <xdr:cNvPr id="150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22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1903359</xdr:colOff>
      <xdr:row>4</xdr:row>
      <xdr:rowOff>238126</xdr:rowOff>
    </xdr:to>
    <xdr:sp macro="" textlink="">
      <xdr:nvSpPr>
        <xdr:cNvPr id="15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1903359</xdr:colOff>
      <xdr:row>4</xdr:row>
      <xdr:rowOff>238126</xdr:rowOff>
    </xdr:to>
    <xdr:sp macro="" textlink="">
      <xdr:nvSpPr>
        <xdr:cNvPr id="15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22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1937996</xdr:colOff>
      <xdr:row>4</xdr:row>
      <xdr:rowOff>238126</xdr:rowOff>
    </xdr:to>
    <xdr:sp macro="" textlink="">
      <xdr:nvSpPr>
        <xdr:cNvPr id="15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3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204355</xdr:rowOff>
    </xdr:from>
    <xdr:to>
      <xdr:col>2</xdr:col>
      <xdr:colOff>1903359</xdr:colOff>
      <xdr:row>4</xdr:row>
      <xdr:rowOff>185306</xdr:rowOff>
    </xdr:to>
    <xdr:sp macro="" textlink="">
      <xdr:nvSpPr>
        <xdr:cNvPr id="15031" name="AutoShape 1" hidden="1"/>
        <xdr:cNvSpPr>
          <a:spLocks noChangeAspect="1" noChangeArrowheads="1"/>
        </xdr:cNvSpPr>
      </xdr:nvSpPr>
      <xdr:spPr bwMode="auto">
        <a:xfrm>
          <a:off x="2156604" y="325125"/>
          <a:ext cx="1075223" cy="498536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2014196</xdr:colOff>
      <xdr:row>4</xdr:row>
      <xdr:rowOff>238126</xdr:rowOff>
    </xdr:to>
    <xdr:sp macro="" textlink="">
      <xdr:nvSpPr>
        <xdr:cNvPr id="15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1931934</xdr:colOff>
      <xdr:row>4</xdr:row>
      <xdr:rowOff>276226</xdr:rowOff>
    </xdr:to>
    <xdr:sp macro="" textlink="">
      <xdr:nvSpPr>
        <xdr:cNvPr id="150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1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1931934</xdr:colOff>
      <xdr:row>4</xdr:row>
      <xdr:rowOff>238126</xdr:rowOff>
    </xdr:to>
    <xdr:sp macro="" textlink="">
      <xdr:nvSpPr>
        <xdr:cNvPr id="15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1931934</xdr:colOff>
      <xdr:row>4</xdr:row>
      <xdr:rowOff>238126</xdr:rowOff>
    </xdr:to>
    <xdr:sp macro="" textlink="">
      <xdr:nvSpPr>
        <xdr:cNvPr id="15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9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2014196</xdr:colOff>
      <xdr:row>4</xdr:row>
      <xdr:rowOff>238126</xdr:rowOff>
    </xdr:to>
    <xdr:sp macro="" textlink="">
      <xdr:nvSpPr>
        <xdr:cNvPr id="15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4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1931934</xdr:colOff>
      <xdr:row>4</xdr:row>
      <xdr:rowOff>276226</xdr:rowOff>
    </xdr:to>
    <xdr:sp macro="" textlink="">
      <xdr:nvSpPr>
        <xdr:cNvPr id="150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91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0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0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0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0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0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238125</xdr:rowOff>
    </xdr:from>
    <xdr:to>
      <xdr:col>2</xdr:col>
      <xdr:colOff>2007177</xdr:colOff>
      <xdr:row>4</xdr:row>
      <xdr:rowOff>219076</xdr:rowOff>
    </xdr:to>
    <xdr:sp macro="" textlink="">
      <xdr:nvSpPr>
        <xdr:cNvPr id="15123" name="AutoShape 1" hidden="1"/>
        <xdr:cNvSpPr>
          <a:spLocks noChangeAspect="1" noChangeArrowheads="1"/>
        </xdr:cNvSpPr>
      </xdr:nvSpPr>
      <xdr:spPr bwMode="auto">
        <a:xfrm>
          <a:off x="2156604" y="324389"/>
          <a:ext cx="1075524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1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1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5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2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5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2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3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3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3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4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5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5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4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5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5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1106632</xdr:colOff>
      <xdr:row>4</xdr:row>
      <xdr:rowOff>238126</xdr:rowOff>
    </xdr:to>
    <xdr:sp macro="" textlink="">
      <xdr:nvSpPr>
        <xdr:cNvPr id="15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5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5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5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5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5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5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6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6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6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6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7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7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7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7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247650</xdr:rowOff>
    </xdr:from>
    <xdr:to>
      <xdr:col>2</xdr:col>
      <xdr:colOff>1924916</xdr:colOff>
      <xdr:row>4</xdr:row>
      <xdr:rowOff>228601</xdr:rowOff>
    </xdr:to>
    <xdr:sp macro="" textlink="">
      <xdr:nvSpPr>
        <xdr:cNvPr id="15714" name="AutoShape 1" hidden="1"/>
        <xdr:cNvSpPr>
          <a:spLocks noChangeAspect="1" noChangeArrowheads="1"/>
        </xdr:cNvSpPr>
      </xdr:nvSpPr>
      <xdr:spPr bwMode="auto">
        <a:xfrm>
          <a:off x="2156604" y="325288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7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7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7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7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7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1896340</xdr:colOff>
      <xdr:row>4</xdr:row>
      <xdr:rowOff>238126</xdr:rowOff>
    </xdr:to>
    <xdr:sp macro="" textlink="">
      <xdr:nvSpPr>
        <xdr:cNvPr id="15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1930977</xdr:colOff>
      <xdr:row>4</xdr:row>
      <xdr:rowOff>238126</xdr:rowOff>
    </xdr:to>
    <xdr:sp macro="" textlink="">
      <xdr:nvSpPr>
        <xdr:cNvPr id="15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1896340</xdr:colOff>
      <xdr:row>4</xdr:row>
      <xdr:rowOff>276226</xdr:rowOff>
    </xdr:to>
    <xdr:sp macro="" textlink="">
      <xdr:nvSpPr>
        <xdr:cNvPr id="157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7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1924915</xdr:colOff>
      <xdr:row>4</xdr:row>
      <xdr:rowOff>238126</xdr:rowOff>
    </xdr:to>
    <xdr:sp macro="" textlink="">
      <xdr:nvSpPr>
        <xdr:cNvPr id="15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2007177</xdr:colOff>
      <xdr:row>4</xdr:row>
      <xdr:rowOff>238126</xdr:rowOff>
    </xdr:to>
    <xdr:sp macro="" textlink="">
      <xdr:nvSpPr>
        <xdr:cNvPr id="15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1924915</xdr:colOff>
      <xdr:row>4</xdr:row>
      <xdr:rowOff>276226</xdr:rowOff>
    </xdr:to>
    <xdr:sp macro="" textlink="">
      <xdr:nvSpPr>
        <xdr:cNvPr id="157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7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1896341</xdr:colOff>
      <xdr:row>4</xdr:row>
      <xdr:rowOff>238126</xdr:rowOff>
    </xdr:to>
    <xdr:sp macro="" textlink="">
      <xdr:nvSpPr>
        <xdr:cNvPr id="15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3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1930978</xdr:colOff>
      <xdr:row>4</xdr:row>
      <xdr:rowOff>238126</xdr:rowOff>
    </xdr:to>
    <xdr:sp macro="" textlink="">
      <xdr:nvSpPr>
        <xdr:cNvPr id="15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9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1896341</xdr:colOff>
      <xdr:row>4</xdr:row>
      <xdr:rowOff>276226</xdr:rowOff>
    </xdr:to>
    <xdr:sp macro="" textlink="">
      <xdr:nvSpPr>
        <xdr:cNvPr id="157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83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2007178</xdr:colOff>
      <xdr:row>4</xdr:row>
      <xdr:rowOff>238126</xdr:rowOff>
    </xdr:to>
    <xdr:sp macro="" textlink="">
      <xdr:nvSpPr>
        <xdr:cNvPr id="15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1924916</xdr:colOff>
      <xdr:row>4</xdr:row>
      <xdr:rowOff>276226</xdr:rowOff>
    </xdr:to>
    <xdr:sp macro="" textlink="">
      <xdr:nvSpPr>
        <xdr:cNvPr id="157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952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1924916</xdr:colOff>
      <xdr:row>4</xdr:row>
      <xdr:rowOff>238126</xdr:rowOff>
    </xdr:to>
    <xdr:sp macro="" textlink="">
      <xdr:nvSpPr>
        <xdr:cNvPr id="15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2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5195</xdr:rowOff>
    </xdr:from>
    <xdr:to>
      <xdr:col>2</xdr:col>
      <xdr:colOff>1924916</xdr:colOff>
      <xdr:row>4</xdr:row>
      <xdr:rowOff>303934</xdr:rowOff>
    </xdr:to>
    <xdr:sp macro="" textlink="">
      <xdr:nvSpPr>
        <xdr:cNvPr id="15749" name="AutoShape 1" hidden="1"/>
        <xdr:cNvSpPr>
          <a:spLocks noChangeAspect="1" noChangeArrowheads="1"/>
        </xdr:cNvSpPr>
      </xdr:nvSpPr>
      <xdr:spPr bwMode="auto">
        <a:xfrm>
          <a:off x="2156604" y="332999"/>
          <a:ext cx="1079527" cy="488520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75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75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75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1575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5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5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75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75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75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5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1576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6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76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76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6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6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6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6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6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6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7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7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7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7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77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77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7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7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7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7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8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8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8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8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8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8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78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78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8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8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9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79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9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79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79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79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79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9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880630</xdr:colOff>
      <xdr:row>4</xdr:row>
      <xdr:rowOff>218575</xdr:rowOff>
    </xdr:to>
    <xdr:sp macro="" textlink="">
      <xdr:nvSpPr>
        <xdr:cNvPr id="15798" name="AutoShape 1" hidden="1"/>
        <xdr:cNvSpPr>
          <a:spLocks noChangeAspect="1" noChangeArrowheads="1"/>
        </xdr:cNvSpPr>
      </xdr:nvSpPr>
      <xdr:spPr bwMode="auto">
        <a:xfrm>
          <a:off x="28035849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79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80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80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0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0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0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0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80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80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0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0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1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1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81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81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1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1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1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1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81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81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2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2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2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2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824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977793</xdr:colOff>
      <xdr:row>4</xdr:row>
      <xdr:rowOff>238126</xdr:rowOff>
    </xdr:to>
    <xdr:sp macro="" textlink="">
      <xdr:nvSpPr>
        <xdr:cNvPr id="15825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26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27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28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5829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83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977794</xdr:colOff>
      <xdr:row>4</xdr:row>
      <xdr:rowOff>238126</xdr:rowOff>
    </xdr:to>
    <xdr:sp macro="" textlink="">
      <xdr:nvSpPr>
        <xdr:cNvPr id="1583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32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977796</xdr:colOff>
      <xdr:row>4</xdr:row>
      <xdr:rowOff>238126</xdr:rowOff>
    </xdr:to>
    <xdr:sp macro="" textlink="">
      <xdr:nvSpPr>
        <xdr:cNvPr id="15833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83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83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3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1583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83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83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4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84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84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843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15844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84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84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847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15848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84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85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51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15852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85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85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55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15856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85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85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859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15860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86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86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863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1586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1586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943840</xdr:colOff>
      <xdr:row>4</xdr:row>
      <xdr:rowOff>238126</xdr:rowOff>
    </xdr:to>
    <xdr:sp macro="" textlink="">
      <xdr:nvSpPr>
        <xdr:cNvPr id="1586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880628</xdr:colOff>
      <xdr:row>4</xdr:row>
      <xdr:rowOff>276226</xdr:rowOff>
    </xdr:to>
    <xdr:sp macro="" textlink="">
      <xdr:nvSpPr>
        <xdr:cNvPr id="1586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1586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880628</xdr:colOff>
      <xdr:row>4</xdr:row>
      <xdr:rowOff>238126</xdr:rowOff>
    </xdr:to>
    <xdr:sp macro="" textlink="">
      <xdr:nvSpPr>
        <xdr:cNvPr id="1586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943840</xdr:colOff>
      <xdr:row>4</xdr:row>
      <xdr:rowOff>238126</xdr:rowOff>
    </xdr:to>
    <xdr:sp macro="" textlink="">
      <xdr:nvSpPr>
        <xdr:cNvPr id="1587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880628</xdr:colOff>
      <xdr:row>4</xdr:row>
      <xdr:rowOff>276226</xdr:rowOff>
    </xdr:to>
    <xdr:sp macro="" textlink="">
      <xdr:nvSpPr>
        <xdr:cNvPr id="1587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87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87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7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1587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87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87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7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1587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88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88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88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1588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88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88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88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1588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88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88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89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1589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89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89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89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1589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89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89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89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1589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90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90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90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1590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90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90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0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1590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90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90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1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1591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1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1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1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1591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1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1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1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1591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2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2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2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1592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2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2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2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1592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92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92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3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1593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93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93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3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1593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3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3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3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1593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4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4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4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1594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94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94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94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1594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94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94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95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1595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95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95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5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1595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95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95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5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1595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6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6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6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1596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6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6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6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1596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6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6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7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1597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7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7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7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1597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97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97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7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1597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980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5981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5982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15983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84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85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86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15987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88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880629</xdr:colOff>
      <xdr:row>4</xdr:row>
      <xdr:rowOff>238126</xdr:rowOff>
    </xdr:to>
    <xdr:sp macro="" textlink="">
      <xdr:nvSpPr>
        <xdr:cNvPr id="15989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943841</xdr:colOff>
      <xdr:row>4</xdr:row>
      <xdr:rowOff>238126</xdr:rowOff>
    </xdr:to>
    <xdr:sp macro="" textlink="">
      <xdr:nvSpPr>
        <xdr:cNvPr id="15990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880629</xdr:colOff>
      <xdr:row>4</xdr:row>
      <xdr:rowOff>276226</xdr:rowOff>
    </xdr:to>
    <xdr:sp macro="" textlink="">
      <xdr:nvSpPr>
        <xdr:cNvPr id="15991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99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99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99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1599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99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880630</xdr:colOff>
      <xdr:row>4</xdr:row>
      <xdr:rowOff>238126</xdr:rowOff>
    </xdr:to>
    <xdr:sp macro="" textlink="">
      <xdr:nvSpPr>
        <xdr:cNvPr id="1599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943842</xdr:colOff>
      <xdr:row>4</xdr:row>
      <xdr:rowOff>238126</xdr:rowOff>
    </xdr:to>
    <xdr:sp macro="" textlink="">
      <xdr:nvSpPr>
        <xdr:cNvPr id="15998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880630</xdr:colOff>
      <xdr:row>4</xdr:row>
      <xdr:rowOff>276226</xdr:rowOff>
    </xdr:to>
    <xdr:sp macro="" textlink="">
      <xdr:nvSpPr>
        <xdr:cNvPr id="15999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6000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977795</xdr:colOff>
      <xdr:row>4</xdr:row>
      <xdr:rowOff>238126</xdr:rowOff>
    </xdr:to>
    <xdr:sp macro="" textlink="">
      <xdr:nvSpPr>
        <xdr:cNvPr id="16001" name="AutoShape 1" hidden="1"/>
        <xdr:cNvSpPr>
          <a:spLocks noChangeAspect="1" noChangeArrowheads="1"/>
        </xdr:cNvSpPr>
      </xdr:nvSpPr>
      <xdr:spPr bwMode="auto">
        <a:xfrm>
          <a:off x="2156604" y="326187"/>
          <a:ext cx="97779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6002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6003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943843</xdr:colOff>
      <xdr:row>4</xdr:row>
      <xdr:rowOff>238126</xdr:rowOff>
    </xdr:to>
    <xdr:sp macro="" textlink="">
      <xdr:nvSpPr>
        <xdr:cNvPr id="16004" name="AutoShape 1" hidden="1"/>
        <xdr:cNvSpPr>
          <a:spLocks noChangeAspect="1" noChangeArrowheads="1"/>
        </xdr:cNvSpPr>
      </xdr:nvSpPr>
      <xdr:spPr bwMode="auto">
        <a:xfrm>
          <a:off x="2156604" y="326187"/>
          <a:ext cx="94384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880631</xdr:colOff>
      <xdr:row>4</xdr:row>
      <xdr:rowOff>276226</xdr:rowOff>
    </xdr:to>
    <xdr:sp macro="" textlink="">
      <xdr:nvSpPr>
        <xdr:cNvPr id="16005" name="AutoShape 1" hidden="1"/>
        <xdr:cNvSpPr>
          <a:spLocks noChangeAspect="1" noChangeArrowheads="1"/>
        </xdr:cNvSpPr>
      </xdr:nvSpPr>
      <xdr:spPr bwMode="auto">
        <a:xfrm>
          <a:off x="28035849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6006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880631</xdr:colOff>
      <xdr:row>4</xdr:row>
      <xdr:rowOff>238126</xdr:rowOff>
    </xdr:to>
    <xdr:sp macro="" textlink="">
      <xdr:nvSpPr>
        <xdr:cNvPr id="16007" name="AutoShape 1" hidden="1"/>
        <xdr:cNvSpPr>
          <a:spLocks noChangeAspect="1" noChangeArrowheads="1"/>
        </xdr:cNvSpPr>
      </xdr:nvSpPr>
      <xdr:spPr bwMode="auto">
        <a:xfrm>
          <a:off x="28035849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943842</xdr:colOff>
      <xdr:row>4</xdr:row>
      <xdr:rowOff>218575</xdr:rowOff>
    </xdr:to>
    <xdr:sp macro="" textlink="">
      <xdr:nvSpPr>
        <xdr:cNvPr id="16008" name="AutoShape 1" hidden="1"/>
        <xdr:cNvSpPr>
          <a:spLocks noChangeAspect="1" noChangeArrowheads="1"/>
        </xdr:cNvSpPr>
      </xdr:nvSpPr>
      <xdr:spPr bwMode="auto">
        <a:xfrm>
          <a:off x="2156604" y="323888"/>
          <a:ext cx="943842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863313</xdr:colOff>
      <xdr:row>4</xdr:row>
      <xdr:rowOff>295275</xdr:rowOff>
    </xdr:to>
    <xdr:sp macro="" textlink="">
      <xdr:nvSpPr>
        <xdr:cNvPr id="16009" name="AutoShape 1" hidden="1"/>
        <xdr:cNvSpPr>
          <a:spLocks noChangeAspect="1" noChangeArrowheads="1"/>
        </xdr:cNvSpPr>
      </xdr:nvSpPr>
      <xdr:spPr bwMode="auto">
        <a:xfrm>
          <a:off x="28035849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1106635</xdr:colOff>
      <xdr:row>4</xdr:row>
      <xdr:rowOff>238126</xdr:rowOff>
    </xdr:to>
    <xdr:sp macro="" textlink="">
      <xdr:nvSpPr>
        <xdr:cNvPr id="16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1106635</xdr:colOff>
      <xdr:row>4</xdr:row>
      <xdr:rowOff>238126</xdr:rowOff>
    </xdr:to>
    <xdr:sp macro="" textlink="">
      <xdr:nvSpPr>
        <xdr:cNvPr id="16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1106635</xdr:colOff>
      <xdr:row>4</xdr:row>
      <xdr:rowOff>238126</xdr:rowOff>
    </xdr:to>
    <xdr:sp macro="" textlink="">
      <xdr:nvSpPr>
        <xdr:cNvPr id="16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1106635</xdr:colOff>
      <xdr:row>4</xdr:row>
      <xdr:rowOff>238126</xdr:rowOff>
    </xdr:to>
    <xdr:sp macro="" textlink="">
      <xdr:nvSpPr>
        <xdr:cNvPr id="16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6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6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1106635</xdr:colOff>
      <xdr:row>4</xdr:row>
      <xdr:rowOff>238126</xdr:rowOff>
    </xdr:to>
    <xdr:sp macro="" textlink="">
      <xdr:nvSpPr>
        <xdr:cNvPr id="16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1106635</xdr:colOff>
      <xdr:row>4</xdr:row>
      <xdr:rowOff>238126</xdr:rowOff>
    </xdr:to>
    <xdr:sp macro="" textlink="">
      <xdr:nvSpPr>
        <xdr:cNvPr id="16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6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6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6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1106633</xdr:colOff>
      <xdr:row>4</xdr:row>
      <xdr:rowOff>238126</xdr:rowOff>
    </xdr:to>
    <xdr:sp macro="" textlink="">
      <xdr:nvSpPr>
        <xdr:cNvPr id="16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1106634</xdr:colOff>
      <xdr:row>4</xdr:row>
      <xdr:rowOff>238126</xdr:rowOff>
    </xdr:to>
    <xdr:sp macro="" textlink="">
      <xdr:nvSpPr>
        <xdr:cNvPr id="16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807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1429571</xdr:colOff>
      <xdr:row>4</xdr:row>
      <xdr:rowOff>238126</xdr:rowOff>
    </xdr:to>
    <xdr:sp macro="" textlink="">
      <xdr:nvSpPr>
        <xdr:cNvPr id="16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1441825</xdr:colOff>
      <xdr:row>4</xdr:row>
      <xdr:rowOff>238126</xdr:rowOff>
    </xdr:to>
    <xdr:sp macro="" textlink="">
      <xdr:nvSpPr>
        <xdr:cNvPr id="16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1441825</xdr:colOff>
      <xdr:row>4</xdr:row>
      <xdr:rowOff>238126</xdr:rowOff>
    </xdr:to>
    <xdr:sp macro="" textlink="">
      <xdr:nvSpPr>
        <xdr:cNvPr id="16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95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1334321</xdr:colOff>
      <xdr:row>4</xdr:row>
      <xdr:rowOff>276226</xdr:rowOff>
    </xdr:to>
    <xdr:sp macro="" textlink="">
      <xdr:nvSpPr>
        <xdr:cNvPr id="160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60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607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607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607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60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608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608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608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60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0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609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1711857</xdr:colOff>
      <xdr:row>4</xdr:row>
      <xdr:rowOff>238126</xdr:rowOff>
    </xdr:to>
    <xdr:sp macro="" textlink="">
      <xdr:nvSpPr>
        <xdr:cNvPr id="16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21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1334321</xdr:colOff>
      <xdr:row>4</xdr:row>
      <xdr:rowOff>238126</xdr:rowOff>
    </xdr:to>
    <xdr:sp macro="" textlink="">
      <xdr:nvSpPr>
        <xdr:cNvPr id="16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1711857</xdr:colOff>
      <xdr:row>4</xdr:row>
      <xdr:rowOff>276226</xdr:rowOff>
    </xdr:to>
    <xdr:sp macro="" textlink="">
      <xdr:nvSpPr>
        <xdr:cNvPr id="16095" name="AutoShape 1" hidden="1"/>
        <xdr:cNvSpPr>
          <a:spLocks noChangeAspect="1" noChangeArrowheads="1"/>
        </xdr:cNvSpPr>
      </xdr:nvSpPr>
      <xdr:spPr bwMode="auto">
        <a:xfrm>
          <a:off x="2156604" y="329781"/>
          <a:ext cx="10821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1334321</xdr:colOff>
      <xdr:row>4</xdr:row>
      <xdr:rowOff>238126</xdr:rowOff>
    </xdr:to>
    <xdr:sp macro="" textlink="">
      <xdr:nvSpPr>
        <xdr:cNvPr id="16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1429571</xdr:colOff>
      <xdr:row>4</xdr:row>
      <xdr:rowOff>238126</xdr:rowOff>
    </xdr:to>
    <xdr:sp macro="" textlink="">
      <xdr:nvSpPr>
        <xdr:cNvPr id="16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1334321</xdr:colOff>
      <xdr:row>4</xdr:row>
      <xdr:rowOff>276226</xdr:rowOff>
    </xdr:to>
    <xdr:sp macro="" textlink="">
      <xdr:nvSpPr>
        <xdr:cNvPr id="160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61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1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61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61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1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613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616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1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617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1403725</xdr:colOff>
      <xdr:row>4</xdr:row>
      <xdr:rowOff>238126</xdr:rowOff>
    </xdr:to>
    <xdr:sp macro="" textlink="">
      <xdr:nvSpPr>
        <xdr:cNvPr id="16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9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62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2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621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625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2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62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630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3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630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634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3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635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639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3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639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643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4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64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648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4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64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652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5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65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657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657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66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6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66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6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6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66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6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6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66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66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667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6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1431166</xdr:colOff>
      <xdr:row>4</xdr:row>
      <xdr:rowOff>238126</xdr:rowOff>
    </xdr:to>
    <xdr:sp macro="" textlink="">
      <xdr:nvSpPr>
        <xdr:cNvPr id="16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1431166</xdr:colOff>
      <xdr:row>4</xdr:row>
      <xdr:rowOff>238126</xdr:rowOff>
    </xdr:to>
    <xdr:sp macro="" textlink="">
      <xdr:nvSpPr>
        <xdr:cNvPr id="16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4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66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6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1669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67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1670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670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670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670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1670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670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1670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67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67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6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671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1715367</xdr:colOff>
      <xdr:row>4</xdr:row>
      <xdr:rowOff>238126</xdr:rowOff>
    </xdr:to>
    <xdr:sp macro="" textlink="">
      <xdr:nvSpPr>
        <xdr:cNvPr id="16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1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6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1715367</xdr:colOff>
      <xdr:row>4</xdr:row>
      <xdr:rowOff>276226</xdr:rowOff>
    </xdr:to>
    <xdr:sp macro="" textlink="">
      <xdr:nvSpPr>
        <xdr:cNvPr id="167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01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6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6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67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6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67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67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673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6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1499753</xdr:colOff>
      <xdr:row>4</xdr:row>
      <xdr:rowOff>238126</xdr:rowOff>
    </xdr:to>
    <xdr:sp macro="" textlink="">
      <xdr:nvSpPr>
        <xdr:cNvPr id="16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675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1404503</xdr:colOff>
      <xdr:row>4</xdr:row>
      <xdr:rowOff>276226</xdr:rowOff>
    </xdr:to>
    <xdr:sp macro="" textlink="">
      <xdr:nvSpPr>
        <xdr:cNvPr id="167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67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6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679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67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679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7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1393066</xdr:colOff>
      <xdr:row>4</xdr:row>
      <xdr:rowOff>238126</xdr:rowOff>
    </xdr:to>
    <xdr:sp macro="" textlink="">
      <xdr:nvSpPr>
        <xdr:cNvPr id="16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825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6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683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6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684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6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1499756</xdr:colOff>
      <xdr:row>4</xdr:row>
      <xdr:rowOff>238126</xdr:rowOff>
    </xdr:to>
    <xdr:sp macro="" textlink="">
      <xdr:nvSpPr>
        <xdr:cNvPr id="16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1688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1404506</xdr:colOff>
      <xdr:row>4</xdr:row>
      <xdr:rowOff>276226</xdr:rowOff>
    </xdr:to>
    <xdr:sp macro="" textlink="">
      <xdr:nvSpPr>
        <xdr:cNvPr id="168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904876</xdr:colOff>
      <xdr:row>4</xdr:row>
      <xdr:rowOff>238126</xdr:rowOff>
    </xdr:to>
    <xdr:sp macro="" textlink="">
      <xdr:nvSpPr>
        <xdr:cNvPr id="1688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6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692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69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693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6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6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697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69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697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6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701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0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702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706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0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706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710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1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71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715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1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71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71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1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720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72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2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72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2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2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729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2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729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2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3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1423553</xdr:colOff>
      <xdr:row>4</xdr:row>
      <xdr:rowOff>238126</xdr:rowOff>
    </xdr:to>
    <xdr:sp macro="" textlink="">
      <xdr:nvSpPr>
        <xdr:cNvPr id="17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1328303</xdr:colOff>
      <xdr:row>4</xdr:row>
      <xdr:rowOff>276226</xdr:rowOff>
    </xdr:to>
    <xdr:sp macro="" textlink="">
      <xdr:nvSpPr>
        <xdr:cNvPr id="173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1328303</xdr:colOff>
      <xdr:row>4</xdr:row>
      <xdr:rowOff>238126</xdr:rowOff>
    </xdr:to>
    <xdr:sp macro="" textlink="">
      <xdr:nvSpPr>
        <xdr:cNvPr id="17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1328303</xdr:colOff>
      <xdr:row>4</xdr:row>
      <xdr:rowOff>238126</xdr:rowOff>
    </xdr:to>
    <xdr:sp macro="" textlink="">
      <xdr:nvSpPr>
        <xdr:cNvPr id="17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1423553</xdr:colOff>
      <xdr:row>4</xdr:row>
      <xdr:rowOff>238126</xdr:rowOff>
    </xdr:to>
    <xdr:sp macro="" textlink="">
      <xdr:nvSpPr>
        <xdr:cNvPr id="17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1328303</xdr:colOff>
      <xdr:row>4</xdr:row>
      <xdr:rowOff>276226</xdr:rowOff>
    </xdr:to>
    <xdr:sp macro="" textlink="">
      <xdr:nvSpPr>
        <xdr:cNvPr id="173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1499753</xdr:colOff>
      <xdr:row>4</xdr:row>
      <xdr:rowOff>238126</xdr:rowOff>
    </xdr:to>
    <xdr:sp macro="" textlink="">
      <xdr:nvSpPr>
        <xdr:cNvPr id="17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1404503</xdr:colOff>
      <xdr:row>4</xdr:row>
      <xdr:rowOff>276226</xdr:rowOff>
    </xdr:to>
    <xdr:sp macro="" textlink="">
      <xdr:nvSpPr>
        <xdr:cNvPr id="173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7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7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1499753</xdr:colOff>
      <xdr:row>4</xdr:row>
      <xdr:rowOff>238126</xdr:rowOff>
    </xdr:to>
    <xdr:sp macro="" textlink="">
      <xdr:nvSpPr>
        <xdr:cNvPr id="17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1404503</xdr:colOff>
      <xdr:row>4</xdr:row>
      <xdr:rowOff>276226</xdr:rowOff>
    </xdr:to>
    <xdr:sp macro="" textlink="">
      <xdr:nvSpPr>
        <xdr:cNvPr id="173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3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3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3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3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3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3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3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38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1423556</xdr:colOff>
      <xdr:row>4</xdr:row>
      <xdr:rowOff>238126</xdr:rowOff>
    </xdr:to>
    <xdr:sp macro="" textlink="">
      <xdr:nvSpPr>
        <xdr:cNvPr id="17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1328306</xdr:colOff>
      <xdr:row>4</xdr:row>
      <xdr:rowOff>276226</xdr:rowOff>
    </xdr:to>
    <xdr:sp macro="" textlink="">
      <xdr:nvSpPr>
        <xdr:cNvPr id="173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4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1328306</xdr:colOff>
      <xdr:row>4</xdr:row>
      <xdr:rowOff>238126</xdr:rowOff>
    </xdr:to>
    <xdr:sp macro="" textlink="">
      <xdr:nvSpPr>
        <xdr:cNvPr id="17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1328306</xdr:colOff>
      <xdr:row>4</xdr:row>
      <xdr:rowOff>238126</xdr:rowOff>
    </xdr:to>
    <xdr:sp macro="" textlink="">
      <xdr:nvSpPr>
        <xdr:cNvPr id="17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1423556</xdr:colOff>
      <xdr:row>4</xdr:row>
      <xdr:rowOff>238126</xdr:rowOff>
    </xdr:to>
    <xdr:sp macro="" textlink="">
      <xdr:nvSpPr>
        <xdr:cNvPr id="17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1328306</xdr:colOff>
      <xdr:row>4</xdr:row>
      <xdr:rowOff>276226</xdr:rowOff>
    </xdr:to>
    <xdr:sp macro="" textlink="">
      <xdr:nvSpPr>
        <xdr:cNvPr id="173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4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1499756</xdr:colOff>
      <xdr:row>4</xdr:row>
      <xdr:rowOff>238126</xdr:rowOff>
    </xdr:to>
    <xdr:sp macro="" textlink="">
      <xdr:nvSpPr>
        <xdr:cNvPr id="17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1404506</xdr:colOff>
      <xdr:row>4</xdr:row>
      <xdr:rowOff>276226</xdr:rowOff>
    </xdr:to>
    <xdr:sp macro="" textlink="">
      <xdr:nvSpPr>
        <xdr:cNvPr id="173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7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7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1499756</xdr:colOff>
      <xdr:row>4</xdr:row>
      <xdr:rowOff>238126</xdr:rowOff>
    </xdr:to>
    <xdr:sp macro="" textlink="">
      <xdr:nvSpPr>
        <xdr:cNvPr id="17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1404506</xdr:colOff>
      <xdr:row>4</xdr:row>
      <xdr:rowOff>276226</xdr:rowOff>
    </xdr:to>
    <xdr:sp macro="" textlink="">
      <xdr:nvSpPr>
        <xdr:cNvPr id="1739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39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1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4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42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4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42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4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4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4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7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4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47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4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48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4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49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4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49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5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50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5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5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50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5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5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1429571</xdr:colOff>
      <xdr:row>4</xdr:row>
      <xdr:rowOff>238126</xdr:rowOff>
    </xdr:to>
    <xdr:sp macro="" textlink="">
      <xdr:nvSpPr>
        <xdr:cNvPr id="17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1334321</xdr:colOff>
      <xdr:row>4</xdr:row>
      <xdr:rowOff>276226</xdr:rowOff>
    </xdr:to>
    <xdr:sp macro="" textlink="">
      <xdr:nvSpPr>
        <xdr:cNvPr id="175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1334321</xdr:colOff>
      <xdr:row>4</xdr:row>
      <xdr:rowOff>238126</xdr:rowOff>
    </xdr:to>
    <xdr:sp macro="" textlink="">
      <xdr:nvSpPr>
        <xdr:cNvPr id="175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1334321</xdr:colOff>
      <xdr:row>4</xdr:row>
      <xdr:rowOff>238126</xdr:rowOff>
    </xdr:to>
    <xdr:sp macro="" textlink="">
      <xdr:nvSpPr>
        <xdr:cNvPr id="17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1429571</xdr:colOff>
      <xdr:row>4</xdr:row>
      <xdr:rowOff>238126</xdr:rowOff>
    </xdr:to>
    <xdr:sp macro="" textlink="">
      <xdr:nvSpPr>
        <xdr:cNvPr id="17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1334321</xdr:colOff>
      <xdr:row>4</xdr:row>
      <xdr:rowOff>276226</xdr:rowOff>
    </xdr:to>
    <xdr:sp macro="" textlink="">
      <xdr:nvSpPr>
        <xdr:cNvPr id="175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5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5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5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2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3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38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5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5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5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1423553</xdr:colOff>
      <xdr:row>4</xdr:row>
      <xdr:rowOff>238126</xdr:rowOff>
    </xdr:to>
    <xdr:sp macro="" textlink="">
      <xdr:nvSpPr>
        <xdr:cNvPr id="17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1328303</xdr:colOff>
      <xdr:row>4</xdr:row>
      <xdr:rowOff>276226</xdr:rowOff>
    </xdr:to>
    <xdr:sp macro="" textlink="">
      <xdr:nvSpPr>
        <xdr:cNvPr id="175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1328303</xdr:colOff>
      <xdr:row>4</xdr:row>
      <xdr:rowOff>238126</xdr:rowOff>
    </xdr:to>
    <xdr:sp macro="" textlink="">
      <xdr:nvSpPr>
        <xdr:cNvPr id="17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1328303</xdr:colOff>
      <xdr:row>4</xdr:row>
      <xdr:rowOff>238126</xdr:rowOff>
    </xdr:to>
    <xdr:sp macro="" textlink="">
      <xdr:nvSpPr>
        <xdr:cNvPr id="17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1423553</xdr:colOff>
      <xdr:row>4</xdr:row>
      <xdr:rowOff>238126</xdr:rowOff>
    </xdr:to>
    <xdr:sp macro="" textlink="">
      <xdr:nvSpPr>
        <xdr:cNvPr id="17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1328303</xdr:colOff>
      <xdr:row>4</xdr:row>
      <xdr:rowOff>276226</xdr:rowOff>
    </xdr:to>
    <xdr:sp macro="" textlink="">
      <xdr:nvSpPr>
        <xdr:cNvPr id="175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1499753</xdr:colOff>
      <xdr:row>4</xdr:row>
      <xdr:rowOff>238126</xdr:rowOff>
    </xdr:to>
    <xdr:sp macro="" textlink="">
      <xdr:nvSpPr>
        <xdr:cNvPr id="17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1404503</xdr:colOff>
      <xdr:row>4</xdr:row>
      <xdr:rowOff>276226</xdr:rowOff>
    </xdr:to>
    <xdr:sp macro="" textlink="">
      <xdr:nvSpPr>
        <xdr:cNvPr id="175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7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1404503</xdr:colOff>
      <xdr:row>4</xdr:row>
      <xdr:rowOff>238126</xdr:rowOff>
    </xdr:to>
    <xdr:sp macro="" textlink="">
      <xdr:nvSpPr>
        <xdr:cNvPr id="17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6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1499753</xdr:colOff>
      <xdr:row>4</xdr:row>
      <xdr:rowOff>238126</xdr:rowOff>
    </xdr:to>
    <xdr:sp macro="" textlink="">
      <xdr:nvSpPr>
        <xdr:cNvPr id="17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1404503</xdr:colOff>
      <xdr:row>4</xdr:row>
      <xdr:rowOff>276226</xdr:rowOff>
    </xdr:to>
    <xdr:sp macro="" textlink="">
      <xdr:nvSpPr>
        <xdr:cNvPr id="175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69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5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5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6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6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6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6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6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6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6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1423556</xdr:colOff>
      <xdr:row>4</xdr:row>
      <xdr:rowOff>238126</xdr:rowOff>
    </xdr:to>
    <xdr:sp macro="" textlink="">
      <xdr:nvSpPr>
        <xdr:cNvPr id="17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1328306</xdr:colOff>
      <xdr:row>4</xdr:row>
      <xdr:rowOff>276226</xdr:rowOff>
    </xdr:to>
    <xdr:sp macro="" textlink="">
      <xdr:nvSpPr>
        <xdr:cNvPr id="176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4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1328306</xdr:colOff>
      <xdr:row>4</xdr:row>
      <xdr:rowOff>238126</xdr:rowOff>
    </xdr:to>
    <xdr:sp macro="" textlink="">
      <xdr:nvSpPr>
        <xdr:cNvPr id="17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1328306</xdr:colOff>
      <xdr:row>4</xdr:row>
      <xdr:rowOff>238126</xdr:rowOff>
    </xdr:to>
    <xdr:sp macro="" textlink="">
      <xdr:nvSpPr>
        <xdr:cNvPr id="17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4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1423556</xdr:colOff>
      <xdr:row>4</xdr:row>
      <xdr:rowOff>238126</xdr:rowOff>
    </xdr:to>
    <xdr:sp macro="" textlink="">
      <xdr:nvSpPr>
        <xdr:cNvPr id="17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1328306</xdr:colOff>
      <xdr:row>4</xdr:row>
      <xdr:rowOff>276226</xdr:rowOff>
    </xdr:to>
    <xdr:sp macro="" textlink="">
      <xdr:nvSpPr>
        <xdr:cNvPr id="176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4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1499756</xdr:colOff>
      <xdr:row>4</xdr:row>
      <xdr:rowOff>238126</xdr:rowOff>
    </xdr:to>
    <xdr:sp macro="" textlink="">
      <xdr:nvSpPr>
        <xdr:cNvPr id="17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1404506</xdr:colOff>
      <xdr:row>4</xdr:row>
      <xdr:rowOff>276226</xdr:rowOff>
    </xdr:to>
    <xdr:sp macro="" textlink="">
      <xdr:nvSpPr>
        <xdr:cNvPr id="176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7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1404506</xdr:colOff>
      <xdr:row>4</xdr:row>
      <xdr:rowOff>238126</xdr:rowOff>
    </xdr:to>
    <xdr:sp macro="" textlink="">
      <xdr:nvSpPr>
        <xdr:cNvPr id="17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1499756</xdr:colOff>
      <xdr:row>4</xdr:row>
      <xdr:rowOff>238126</xdr:rowOff>
    </xdr:to>
    <xdr:sp macro="" textlink="">
      <xdr:nvSpPr>
        <xdr:cNvPr id="17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1404506</xdr:colOff>
      <xdr:row>4</xdr:row>
      <xdr:rowOff>276226</xdr:rowOff>
    </xdr:to>
    <xdr:sp macro="" textlink="">
      <xdr:nvSpPr>
        <xdr:cNvPr id="176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6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6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6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6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6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6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6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7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7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7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7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7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7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7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77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7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7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7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7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1430573</xdr:colOff>
      <xdr:row>4</xdr:row>
      <xdr:rowOff>238126</xdr:rowOff>
    </xdr:to>
    <xdr:sp macro="" textlink="">
      <xdr:nvSpPr>
        <xdr:cNvPr id="17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1335323</xdr:colOff>
      <xdr:row>4</xdr:row>
      <xdr:rowOff>276226</xdr:rowOff>
    </xdr:to>
    <xdr:sp macro="" textlink="">
      <xdr:nvSpPr>
        <xdr:cNvPr id="177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1335323</xdr:colOff>
      <xdr:row>4</xdr:row>
      <xdr:rowOff>238126</xdr:rowOff>
    </xdr:to>
    <xdr:sp macro="" textlink="">
      <xdr:nvSpPr>
        <xdr:cNvPr id="17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1335323</xdr:colOff>
      <xdr:row>4</xdr:row>
      <xdr:rowOff>238126</xdr:rowOff>
    </xdr:to>
    <xdr:sp macro="" textlink="">
      <xdr:nvSpPr>
        <xdr:cNvPr id="17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1430573</xdr:colOff>
      <xdr:row>4</xdr:row>
      <xdr:rowOff>238126</xdr:rowOff>
    </xdr:to>
    <xdr:sp macro="" textlink="">
      <xdr:nvSpPr>
        <xdr:cNvPr id="17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1335323</xdr:colOff>
      <xdr:row>4</xdr:row>
      <xdr:rowOff>276226</xdr:rowOff>
    </xdr:to>
    <xdr:sp macro="" textlink="">
      <xdr:nvSpPr>
        <xdr:cNvPr id="177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1506773</xdr:colOff>
      <xdr:row>4</xdr:row>
      <xdr:rowOff>238126</xdr:rowOff>
    </xdr:to>
    <xdr:sp macro="" textlink="">
      <xdr:nvSpPr>
        <xdr:cNvPr id="17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1411523</xdr:colOff>
      <xdr:row>4</xdr:row>
      <xdr:rowOff>276226</xdr:rowOff>
    </xdr:to>
    <xdr:sp macro="" textlink="">
      <xdr:nvSpPr>
        <xdr:cNvPr id="177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5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1411523</xdr:colOff>
      <xdr:row>4</xdr:row>
      <xdr:rowOff>238126</xdr:rowOff>
    </xdr:to>
    <xdr:sp macro="" textlink="">
      <xdr:nvSpPr>
        <xdr:cNvPr id="17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1411523</xdr:colOff>
      <xdr:row>4</xdr:row>
      <xdr:rowOff>238126</xdr:rowOff>
    </xdr:to>
    <xdr:sp macro="" textlink="">
      <xdr:nvSpPr>
        <xdr:cNvPr id="17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1506773</xdr:colOff>
      <xdr:row>4</xdr:row>
      <xdr:rowOff>238126</xdr:rowOff>
    </xdr:to>
    <xdr:sp macro="" textlink="">
      <xdr:nvSpPr>
        <xdr:cNvPr id="17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1411523</xdr:colOff>
      <xdr:row>4</xdr:row>
      <xdr:rowOff>276226</xdr:rowOff>
    </xdr:to>
    <xdr:sp macro="" textlink="">
      <xdr:nvSpPr>
        <xdr:cNvPr id="177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5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1430573</xdr:colOff>
      <xdr:row>4</xdr:row>
      <xdr:rowOff>238126</xdr:rowOff>
    </xdr:to>
    <xdr:sp macro="" textlink="">
      <xdr:nvSpPr>
        <xdr:cNvPr id="17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1335323</xdr:colOff>
      <xdr:row>4</xdr:row>
      <xdr:rowOff>276226</xdr:rowOff>
    </xdr:to>
    <xdr:sp macro="" textlink="">
      <xdr:nvSpPr>
        <xdr:cNvPr id="177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1335323</xdr:colOff>
      <xdr:row>4</xdr:row>
      <xdr:rowOff>238126</xdr:rowOff>
    </xdr:to>
    <xdr:sp macro="" textlink="">
      <xdr:nvSpPr>
        <xdr:cNvPr id="17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1335323</xdr:colOff>
      <xdr:row>4</xdr:row>
      <xdr:rowOff>238126</xdr:rowOff>
    </xdr:to>
    <xdr:sp macro="" textlink="">
      <xdr:nvSpPr>
        <xdr:cNvPr id="17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3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1430573</xdr:colOff>
      <xdr:row>4</xdr:row>
      <xdr:rowOff>238126</xdr:rowOff>
    </xdr:to>
    <xdr:sp macro="" textlink="">
      <xdr:nvSpPr>
        <xdr:cNvPr id="17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8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1335323</xdr:colOff>
      <xdr:row>4</xdr:row>
      <xdr:rowOff>276226</xdr:rowOff>
    </xdr:to>
    <xdr:sp macro="" textlink="">
      <xdr:nvSpPr>
        <xdr:cNvPr id="177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3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1506773</xdr:colOff>
      <xdr:row>4</xdr:row>
      <xdr:rowOff>238126</xdr:rowOff>
    </xdr:to>
    <xdr:sp macro="" textlink="">
      <xdr:nvSpPr>
        <xdr:cNvPr id="17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1411523</xdr:colOff>
      <xdr:row>4</xdr:row>
      <xdr:rowOff>276226</xdr:rowOff>
    </xdr:to>
    <xdr:sp macro="" textlink="">
      <xdr:nvSpPr>
        <xdr:cNvPr id="177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1411523</xdr:colOff>
      <xdr:row>4</xdr:row>
      <xdr:rowOff>238126</xdr:rowOff>
    </xdr:to>
    <xdr:sp macro="" textlink="">
      <xdr:nvSpPr>
        <xdr:cNvPr id="17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1411523</xdr:colOff>
      <xdr:row>4</xdr:row>
      <xdr:rowOff>238126</xdr:rowOff>
    </xdr:to>
    <xdr:sp macro="" textlink="">
      <xdr:nvSpPr>
        <xdr:cNvPr id="17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09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1506773</xdr:colOff>
      <xdr:row>4</xdr:row>
      <xdr:rowOff>238126</xdr:rowOff>
    </xdr:to>
    <xdr:sp macro="" textlink="">
      <xdr:nvSpPr>
        <xdr:cNvPr id="17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4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1411523</xdr:colOff>
      <xdr:row>4</xdr:row>
      <xdr:rowOff>276226</xdr:rowOff>
    </xdr:to>
    <xdr:sp macro="" textlink="">
      <xdr:nvSpPr>
        <xdr:cNvPr id="177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509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1429571</xdr:colOff>
      <xdr:row>4</xdr:row>
      <xdr:rowOff>238126</xdr:rowOff>
    </xdr:to>
    <xdr:sp macro="" textlink="">
      <xdr:nvSpPr>
        <xdr:cNvPr id="17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1334321</xdr:colOff>
      <xdr:row>4</xdr:row>
      <xdr:rowOff>276226</xdr:rowOff>
    </xdr:to>
    <xdr:sp macro="" textlink="">
      <xdr:nvSpPr>
        <xdr:cNvPr id="177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1334321</xdr:colOff>
      <xdr:row>4</xdr:row>
      <xdr:rowOff>238126</xdr:rowOff>
    </xdr:to>
    <xdr:sp macro="" textlink="">
      <xdr:nvSpPr>
        <xdr:cNvPr id="17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1334321</xdr:colOff>
      <xdr:row>4</xdr:row>
      <xdr:rowOff>238126</xdr:rowOff>
    </xdr:to>
    <xdr:sp macro="" textlink="">
      <xdr:nvSpPr>
        <xdr:cNvPr id="17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52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1429571</xdr:colOff>
      <xdr:row>4</xdr:row>
      <xdr:rowOff>238126</xdr:rowOff>
    </xdr:to>
    <xdr:sp macro="" textlink="">
      <xdr:nvSpPr>
        <xdr:cNvPr id="17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8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1334321</xdr:colOff>
      <xdr:row>4</xdr:row>
      <xdr:rowOff>276226</xdr:rowOff>
    </xdr:to>
    <xdr:sp macro="" textlink="">
      <xdr:nvSpPr>
        <xdr:cNvPr id="177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552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7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7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7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78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7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78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8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7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7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7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1658171</xdr:colOff>
      <xdr:row>4</xdr:row>
      <xdr:rowOff>238126</xdr:rowOff>
    </xdr:to>
    <xdr:sp macro="" textlink="">
      <xdr:nvSpPr>
        <xdr:cNvPr id="17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802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1562921</xdr:colOff>
      <xdr:row>4</xdr:row>
      <xdr:rowOff>276226</xdr:rowOff>
    </xdr:to>
    <xdr:sp macro="" textlink="">
      <xdr:nvSpPr>
        <xdr:cNvPr id="178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984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782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782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78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783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78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783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837334</xdr:colOff>
      <xdr:row>4</xdr:row>
      <xdr:rowOff>218575</xdr:rowOff>
    </xdr:to>
    <xdr:sp macro="" textlink="">
      <xdr:nvSpPr>
        <xdr:cNvPr id="17833" name="AutoShape 1" hidden="1"/>
        <xdr:cNvSpPr>
          <a:spLocks noChangeAspect="1" noChangeArrowheads="1"/>
        </xdr:cNvSpPr>
      </xdr:nvSpPr>
      <xdr:spPr bwMode="auto">
        <a:xfrm>
          <a:off x="28035849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78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7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784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78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78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1915345</xdr:colOff>
      <xdr:row>4</xdr:row>
      <xdr:rowOff>238126</xdr:rowOff>
    </xdr:to>
    <xdr:sp macro="" textlink="">
      <xdr:nvSpPr>
        <xdr:cNvPr id="17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58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1562921</xdr:colOff>
      <xdr:row>4</xdr:row>
      <xdr:rowOff>238126</xdr:rowOff>
    </xdr:to>
    <xdr:sp macro="" textlink="">
      <xdr:nvSpPr>
        <xdr:cNvPr id="17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9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1823560</xdr:colOff>
      <xdr:row>4</xdr:row>
      <xdr:rowOff>276226</xdr:rowOff>
    </xdr:to>
    <xdr:sp macro="" textlink="">
      <xdr:nvSpPr>
        <xdr:cNvPr id="17846" name="AutoShape 1" hidden="1"/>
        <xdr:cNvSpPr>
          <a:spLocks noChangeAspect="1" noChangeArrowheads="1"/>
        </xdr:cNvSpPr>
      </xdr:nvSpPr>
      <xdr:spPr bwMode="auto">
        <a:xfrm>
          <a:off x="2156604" y="329781"/>
          <a:ext cx="10816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1562921</xdr:colOff>
      <xdr:row>4</xdr:row>
      <xdr:rowOff>238126</xdr:rowOff>
    </xdr:to>
    <xdr:sp macro="" textlink="">
      <xdr:nvSpPr>
        <xdr:cNvPr id="17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984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1658171</xdr:colOff>
      <xdr:row>4</xdr:row>
      <xdr:rowOff>238126</xdr:rowOff>
    </xdr:to>
    <xdr:sp macro="" textlink="">
      <xdr:nvSpPr>
        <xdr:cNvPr id="17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802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7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7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786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78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786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788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886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7887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79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92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792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795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9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795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7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7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79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79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800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8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804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80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80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8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80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80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80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8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813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81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81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8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81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81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81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8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82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82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822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82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82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82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82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8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83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83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908519</xdr:colOff>
      <xdr:row>4</xdr:row>
      <xdr:rowOff>238126</xdr:rowOff>
    </xdr:to>
    <xdr:sp macro="" textlink="">
      <xdr:nvSpPr>
        <xdr:cNvPr id="183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83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83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83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836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1677221</xdr:colOff>
      <xdr:row>4</xdr:row>
      <xdr:rowOff>238126</xdr:rowOff>
    </xdr:to>
    <xdr:sp macro="" textlink="">
      <xdr:nvSpPr>
        <xdr:cNvPr id="1836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1639121</xdr:colOff>
      <xdr:row>4</xdr:row>
      <xdr:rowOff>276226</xdr:rowOff>
    </xdr:to>
    <xdr:sp macro="" textlink="">
      <xdr:nvSpPr>
        <xdr:cNvPr id="183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0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1639121</xdr:colOff>
      <xdr:row>4</xdr:row>
      <xdr:rowOff>238126</xdr:rowOff>
    </xdr:to>
    <xdr:sp macro="" textlink="">
      <xdr:nvSpPr>
        <xdr:cNvPr id="183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1639121</xdr:colOff>
      <xdr:row>4</xdr:row>
      <xdr:rowOff>238126</xdr:rowOff>
    </xdr:to>
    <xdr:sp macro="" textlink="">
      <xdr:nvSpPr>
        <xdr:cNvPr id="18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0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1677221</xdr:colOff>
      <xdr:row>4</xdr:row>
      <xdr:rowOff>238126</xdr:rowOff>
    </xdr:to>
    <xdr:sp macro="" textlink="">
      <xdr:nvSpPr>
        <xdr:cNvPr id="18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9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1639121</xdr:colOff>
      <xdr:row>4</xdr:row>
      <xdr:rowOff>276226</xdr:rowOff>
    </xdr:to>
    <xdr:sp macro="" textlink="">
      <xdr:nvSpPr>
        <xdr:cNvPr id="183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840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3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1410520</xdr:colOff>
      <xdr:row>4</xdr:row>
      <xdr:rowOff>238126</xdr:rowOff>
    </xdr:to>
    <xdr:sp macro="" textlink="">
      <xdr:nvSpPr>
        <xdr:cNvPr id="18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1505770</xdr:colOff>
      <xdr:row>4</xdr:row>
      <xdr:rowOff>238126</xdr:rowOff>
    </xdr:to>
    <xdr:sp macro="" textlink="">
      <xdr:nvSpPr>
        <xdr:cNvPr id="18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4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840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1410520</xdr:colOff>
      <xdr:row>4</xdr:row>
      <xdr:rowOff>276226</xdr:rowOff>
    </xdr:to>
    <xdr:sp macro="" textlink="">
      <xdr:nvSpPr>
        <xdr:cNvPr id="1841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84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84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8454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84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908520</xdr:colOff>
      <xdr:row>4</xdr:row>
      <xdr:rowOff>238126</xdr:rowOff>
    </xdr:to>
    <xdr:sp macro="" textlink="">
      <xdr:nvSpPr>
        <xdr:cNvPr id="18456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1410521</xdr:colOff>
      <xdr:row>4</xdr:row>
      <xdr:rowOff>238126</xdr:rowOff>
    </xdr:to>
    <xdr:sp macro="" textlink="">
      <xdr:nvSpPr>
        <xdr:cNvPr id="184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09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1505771</xdr:colOff>
      <xdr:row>4</xdr:row>
      <xdr:rowOff>238126</xdr:rowOff>
    </xdr:to>
    <xdr:sp macro="" textlink="">
      <xdr:nvSpPr>
        <xdr:cNvPr id="18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45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8499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1410521</xdr:colOff>
      <xdr:row>4</xdr:row>
      <xdr:rowOff>276226</xdr:rowOff>
    </xdr:to>
    <xdr:sp macro="" textlink="">
      <xdr:nvSpPr>
        <xdr:cNvPr id="185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409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908522</xdr:colOff>
      <xdr:row>4</xdr:row>
      <xdr:rowOff>238126</xdr:rowOff>
    </xdr:to>
    <xdr:sp macro="" textlink="">
      <xdr:nvSpPr>
        <xdr:cNvPr id="18501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50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50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850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850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50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50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850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50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51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851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8512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5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51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85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851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5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51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8519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8520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52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52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85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8524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52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52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8527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8528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5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53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8531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1853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1853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904007</xdr:colOff>
      <xdr:row>4</xdr:row>
      <xdr:rowOff>238126</xdr:rowOff>
    </xdr:to>
    <xdr:sp macro="" textlink="">
      <xdr:nvSpPr>
        <xdr:cNvPr id="185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837332</xdr:colOff>
      <xdr:row>4</xdr:row>
      <xdr:rowOff>276226</xdr:rowOff>
    </xdr:to>
    <xdr:sp macro="" textlink="">
      <xdr:nvSpPr>
        <xdr:cNvPr id="1853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1853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837332</xdr:colOff>
      <xdr:row>4</xdr:row>
      <xdr:rowOff>238126</xdr:rowOff>
    </xdr:to>
    <xdr:sp macro="" textlink="">
      <xdr:nvSpPr>
        <xdr:cNvPr id="1853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904007</xdr:colOff>
      <xdr:row>4</xdr:row>
      <xdr:rowOff>238126</xdr:rowOff>
    </xdr:to>
    <xdr:sp macro="" textlink="">
      <xdr:nvSpPr>
        <xdr:cNvPr id="1853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837332</xdr:colOff>
      <xdr:row>4</xdr:row>
      <xdr:rowOff>276226</xdr:rowOff>
    </xdr:to>
    <xdr:sp macro="" textlink="">
      <xdr:nvSpPr>
        <xdr:cNvPr id="1853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54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54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854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854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54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54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854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854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54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54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855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855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55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55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855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855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55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55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85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855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56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56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856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856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56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56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856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856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56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56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85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857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57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57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857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857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57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57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85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857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58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58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858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858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58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58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858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858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58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58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85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859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59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59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859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859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59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59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859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859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60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60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860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860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60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60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860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860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60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60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86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861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61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6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861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861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61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6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861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861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62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62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862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862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62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62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862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862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62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62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863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863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63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63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863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863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63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63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863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863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64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64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864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864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64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64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864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864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64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649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865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8651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652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65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865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8655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656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837333</xdr:colOff>
      <xdr:row>4</xdr:row>
      <xdr:rowOff>238126</xdr:rowOff>
    </xdr:to>
    <xdr:sp macro="" textlink="">
      <xdr:nvSpPr>
        <xdr:cNvPr id="1865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904008</xdr:colOff>
      <xdr:row>4</xdr:row>
      <xdr:rowOff>238126</xdr:rowOff>
    </xdr:to>
    <xdr:sp macro="" textlink="">
      <xdr:nvSpPr>
        <xdr:cNvPr id="186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837333</xdr:colOff>
      <xdr:row>4</xdr:row>
      <xdr:rowOff>276226</xdr:rowOff>
    </xdr:to>
    <xdr:sp macro="" textlink="">
      <xdr:nvSpPr>
        <xdr:cNvPr id="18659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660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661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8662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8663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66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837334</xdr:colOff>
      <xdr:row>4</xdr:row>
      <xdr:rowOff>238126</xdr:rowOff>
    </xdr:to>
    <xdr:sp macro="" textlink="">
      <xdr:nvSpPr>
        <xdr:cNvPr id="18665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904009</xdr:colOff>
      <xdr:row>4</xdr:row>
      <xdr:rowOff>238126</xdr:rowOff>
    </xdr:to>
    <xdr:sp macro="" textlink="">
      <xdr:nvSpPr>
        <xdr:cNvPr id="18666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837334</xdr:colOff>
      <xdr:row>4</xdr:row>
      <xdr:rowOff>276226</xdr:rowOff>
    </xdr:to>
    <xdr:sp macro="" textlink="">
      <xdr:nvSpPr>
        <xdr:cNvPr id="18667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8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1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5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1409017</xdr:colOff>
      <xdr:row>4</xdr:row>
      <xdr:rowOff>238126</xdr:rowOff>
    </xdr:to>
    <xdr:sp macro="" textlink="">
      <xdr:nvSpPr>
        <xdr:cNvPr id="18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8121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1504267</xdr:colOff>
      <xdr:row>4</xdr:row>
      <xdr:rowOff>238126</xdr:rowOff>
    </xdr:to>
    <xdr:sp macro="" textlink="">
      <xdr:nvSpPr>
        <xdr:cNvPr id="18709" name="AutoShape 1" hidden="1"/>
        <xdr:cNvSpPr>
          <a:spLocks noChangeAspect="1" noChangeArrowheads="1"/>
        </xdr:cNvSpPr>
      </xdr:nvSpPr>
      <xdr:spPr bwMode="auto">
        <a:xfrm>
          <a:off x="2156604" y="326187"/>
          <a:ext cx="1081573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8710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1409883</xdr:colOff>
      <xdr:row>4</xdr:row>
      <xdr:rowOff>295275</xdr:rowOff>
    </xdr:to>
    <xdr:sp macro="" textlink="">
      <xdr:nvSpPr>
        <xdr:cNvPr id="18711" name="AutoShape 1" hidden="1"/>
        <xdr:cNvSpPr>
          <a:spLocks noChangeAspect="1" noChangeArrowheads="1"/>
        </xdr:cNvSpPr>
      </xdr:nvSpPr>
      <xdr:spPr bwMode="auto">
        <a:xfrm>
          <a:off x="2156604" y="327804"/>
          <a:ext cx="1082079" cy="493683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908521</xdr:colOff>
      <xdr:row>4</xdr:row>
      <xdr:rowOff>238126</xdr:rowOff>
    </xdr:to>
    <xdr:sp macro="" textlink="">
      <xdr:nvSpPr>
        <xdr:cNvPr id="18712" name="AutoShape 1" hidden="1"/>
        <xdr:cNvSpPr>
          <a:spLocks noChangeAspect="1" noChangeArrowheads="1"/>
        </xdr:cNvSpPr>
      </xdr:nvSpPr>
      <xdr:spPr bwMode="auto">
        <a:xfrm>
          <a:off x="28035849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713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714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904010</xdr:colOff>
      <xdr:row>4</xdr:row>
      <xdr:rowOff>238126</xdr:rowOff>
    </xdr:to>
    <xdr:sp macro="" textlink="">
      <xdr:nvSpPr>
        <xdr:cNvPr id="187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295275</xdr:rowOff>
    </xdr:from>
    <xdr:to>
      <xdr:col>26</xdr:col>
      <xdr:colOff>837335</xdr:colOff>
      <xdr:row>4</xdr:row>
      <xdr:rowOff>276226</xdr:rowOff>
    </xdr:to>
    <xdr:sp macro="" textlink="">
      <xdr:nvSpPr>
        <xdr:cNvPr id="18716" name="AutoShape 1" hidden="1"/>
        <xdr:cNvSpPr>
          <a:spLocks noChangeAspect="1" noChangeArrowheads="1"/>
        </xdr:cNvSpPr>
      </xdr:nvSpPr>
      <xdr:spPr bwMode="auto">
        <a:xfrm>
          <a:off x="28035849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717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837335</xdr:colOff>
      <xdr:row>4</xdr:row>
      <xdr:rowOff>238126</xdr:rowOff>
    </xdr:to>
    <xdr:sp macro="" textlink="">
      <xdr:nvSpPr>
        <xdr:cNvPr id="18718" name="AutoShape 1" hidden="1"/>
        <xdr:cNvSpPr>
          <a:spLocks noChangeAspect="1" noChangeArrowheads="1"/>
        </xdr:cNvSpPr>
      </xdr:nvSpPr>
      <xdr:spPr bwMode="auto">
        <a:xfrm>
          <a:off x="28035849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237624</xdr:rowOff>
    </xdr:from>
    <xdr:to>
      <xdr:col>26</xdr:col>
      <xdr:colOff>904009</xdr:colOff>
      <xdr:row>4</xdr:row>
      <xdr:rowOff>218575</xdr:rowOff>
    </xdr:to>
    <xdr:sp macro="" textlink="">
      <xdr:nvSpPr>
        <xdr:cNvPr id="18719" name="AutoShape 1" hidden="1"/>
        <xdr:cNvSpPr>
          <a:spLocks noChangeAspect="1" noChangeArrowheads="1"/>
        </xdr:cNvSpPr>
      </xdr:nvSpPr>
      <xdr:spPr bwMode="auto">
        <a:xfrm>
          <a:off x="28035849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2</xdr:row>
      <xdr:rowOff>0</xdr:rowOff>
    </xdr:from>
    <xdr:to>
      <xdr:col>26</xdr:col>
      <xdr:colOff>838201</xdr:colOff>
      <xdr:row>4</xdr:row>
      <xdr:rowOff>295275</xdr:rowOff>
    </xdr:to>
    <xdr:sp macro="" textlink="">
      <xdr:nvSpPr>
        <xdr:cNvPr id="18720" name="AutoShape 1" hidden="1"/>
        <xdr:cNvSpPr>
          <a:spLocks noChangeAspect="1" noChangeArrowheads="1"/>
        </xdr:cNvSpPr>
      </xdr:nvSpPr>
      <xdr:spPr bwMode="auto">
        <a:xfrm>
          <a:off x="28035849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7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7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238125</xdr:rowOff>
    </xdr:from>
    <xdr:to>
      <xdr:col>2</xdr:col>
      <xdr:colOff>1499754</xdr:colOff>
      <xdr:row>4</xdr:row>
      <xdr:rowOff>219076</xdr:rowOff>
    </xdr:to>
    <xdr:sp macro="" textlink="">
      <xdr:nvSpPr>
        <xdr:cNvPr id="18794" name="AutoShape 1" hidden="1"/>
        <xdr:cNvSpPr>
          <a:spLocks noChangeAspect="1" noChangeArrowheads="1"/>
        </xdr:cNvSpPr>
      </xdr:nvSpPr>
      <xdr:spPr bwMode="auto">
        <a:xfrm>
          <a:off x="2156604" y="324389"/>
          <a:ext cx="107706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7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7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8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8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8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8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88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8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8844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884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8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888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88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889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8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8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893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893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893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8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897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89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898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89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902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0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902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0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906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0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907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0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911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11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904875</xdr:colOff>
      <xdr:row>4</xdr:row>
      <xdr:rowOff>238126</xdr:rowOff>
    </xdr:to>
    <xdr:sp macro="" textlink="">
      <xdr:nvSpPr>
        <xdr:cNvPr id="1911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9158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1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9160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1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2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9203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20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26</xdr:col>
      <xdr:colOff>0</xdr:colOff>
      <xdr:row>1</xdr:row>
      <xdr:rowOff>257175</xdr:rowOff>
    </xdr:from>
    <xdr:to>
      <xdr:col>26</xdr:col>
      <xdr:colOff>904874</xdr:colOff>
      <xdr:row>4</xdr:row>
      <xdr:rowOff>238126</xdr:rowOff>
    </xdr:to>
    <xdr:sp macro="" textlink="">
      <xdr:nvSpPr>
        <xdr:cNvPr id="19205" name="AutoShape 1" hidden="1"/>
        <xdr:cNvSpPr>
          <a:spLocks noChangeAspect="1" noChangeArrowheads="1"/>
        </xdr:cNvSpPr>
      </xdr:nvSpPr>
      <xdr:spPr bwMode="auto">
        <a:xfrm>
          <a:off x="28035849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2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2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2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2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2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2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2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2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2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2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2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2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2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2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2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2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2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2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2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2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2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2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2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2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2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2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2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2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2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2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2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2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2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2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2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3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3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3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3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3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3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3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3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3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3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3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3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3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3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247650</xdr:rowOff>
    </xdr:from>
    <xdr:to>
      <xdr:col>2</xdr:col>
      <xdr:colOff>1404505</xdr:colOff>
      <xdr:row>4</xdr:row>
      <xdr:rowOff>228601</xdr:rowOff>
    </xdr:to>
    <xdr:sp macro="" textlink="">
      <xdr:nvSpPr>
        <xdr:cNvPr id="19385" name="AutoShape 1" hidden="1"/>
        <xdr:cNvSpPr>
          <a:spLocks noChangeAspect="1" noChangeArrowheads="1"/>
        </xdr:cNvSpPr>
      </xdr:nvSpPr>
      <xdr:spPr bwMode="auto">
        <a:xfrm>
          <a:off x="2156604" y="325288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3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3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3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3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3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3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3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3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4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1328304</xdr:colOff>
      <xdr:row>4</xdr:row>
      <xdr:rowOff>238126</xdr:rowOff>
    </xdr:to>
    <xdr:sp macro="" textlink="">
      <xdr:nvSpPr>
        <xdr:cNvPr id="194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1423554</xdr:colOff>
      <xdr:row>4</xdr:row>
      <xdr:rowOff>238126</xdr:rowOff>
    </xdr:to>
    <xdr:sp macro="" textlink="">
      <xdr:nvSpPr>
        <xdr:cNvPr id="194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1328304</xdr:colOff>
      <xdr:row>4</xdr:row>
      <xdr:rowOff>276226</xdr:rowOff>
    </xdr:to>
    <xdr:sp macro="" textlink="">
      <xdr:nvSpPr>
        <xdr:cNvPr id="194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4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4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4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1404504</xdr:colOff>
      <xdr:row>4</xdr:row>
      <xdr:rowOff>238126</xdr:rowOff>
    </xdr:to>
    <xdr:sp macro="" textlink="">
      <xdr:nvSpPr>
        <xdr:cNvPr id="194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1499754</xdr:colOff>
      <xdr:row>4</xdr:row>
      <xdr:rowOff>238126</xdr:rowOff>
    </xdr:to>
    <xdr:sp macro="" textlink="">
      <xdr:nvSpPr>
        <xdr:cNvPr id="194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1404504</xdr:colOff>
      <xdr:row>4</xdr:row>
      <xdr:rowOff>276226</xdr:rowOff>
    </xdr:to>
    <xdr:sp macro="" textlink="">
      <xdr:nvSpPr>
        <xdr:cNvPr id="194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4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4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4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1328305</xdr:colOff>
      <xdr:row>4</xdr:row>
      <xdr:rowOff>238126</xdr:rowOff>
    </xdr:to>
    <xdr:sp macro="" textlink="">
      <xdr:nvSpPr>
        <xdr:cNvPr id="194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3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1423555</xdr:colOff>
      <xdr:row>4</xdr:row>
      <xdr:rowOff>238126</xdr:rowOff>
    </xdr:to>
    <xdr:sp macro="" textlink="">
      <xdr:nvSpPr>
        <xdr:cNvPr id="194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49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1328305</xdr:colOff>
      <xdr:row>4</xdr:row>
      <xdr:rowOff>276226</xdr:rowOff>
    </xdr:to>
    <xdr:sp macro="" textlink="">
      <xdr:nvSpPr>
        <xdr:cNvPr id="194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813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4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4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4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1404505</xdr:colOff>
      <xdr:row>4</xdr:row>
      <xdr:rowOff>238126</xdr:rowOff>
    </xdr:to>
    <xdr:sp macro="" textlink="">
      <xdr:nvSpPr>
        <xdr:cNvPr id="194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1499755</xdr:colOff>
      <xdr:row>4</xdr:row>
      <xdr:rowOff>238126</xdr:rowOff>
    </xdr:to>
    <xdr:sp macro="" textlink="">
      <xdr:nvSpPr>
        <xdr:cNvPr id="194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0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1404505</xdr:colOff>
      <xdr:row>4</xdr:row>
      <xdr:rowOff>276226</xdr:rowOff>
    </xdr:to>
    <xdr:sp macro="" textlink="">
      <xdr:nvSpPr>
        <xdr:cNvPr id="194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949904</xdr:colOff>
      <xdr:row>4</xdr:row>
      <xdr:rowOff>295275</xdr:rowOff>
    </xdr:to>
    <xdr:sp macro="" textlink="">
      <xdr:nvSpPr>
        <xdr:cNvPr id="19422" name="AutoShape 1" hidden="1"/>
        <xdr:cNvSpPr>
          <a:spLocks noChangeAspect="1" noChangeArrowheads="1"/>
        </xdr:cNvSpPr>
      </xdr:nvSpPr>
      <xdr:spPr bwMode="auto">
        <a:xfrm>
          <a:off x="2156604" y="327804"/>
          <a:ext cx="949904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1019178</xdr:colOff>
      <xdr:row>4</xdr:row>
      <xdr:rowOff>295275</xdr:rowOff>
    </xdr:to>
    <xdr:sp macro="" textlink="">
      <xdr:nvSpPr>
        <xdr:cNvPr id="19423" name="AutoShape 1" hidden="1"/>
        <xdr:cNvSpPr>
          <a:spLocks noChangeAspect="1" noChangeArrowheads="1"/>
        </xdr:cNvSpPr>
      </xdr:nvSpPr>
      <xdr:spPr bwMode="auto">
        <a:xfrm>
          <a:off x="2156604" y="327804"/>
          <a:ext cx="1019178" cy="493683"/>
        </a:xfrm>
        <a:prstGeom prst="rect">
          <a:avLst/>
        </a:prstGeom>
        <a:noFill/>
      </xdr:spPr>
    </xdr:sp>
    <xdr:clientData/>
  </xdr:twoCellAnchor>
  <xdr:oneCellAnchor>
    <xdr:from>
      <xdr:col>2</xdr:col>
      <xdr:colOff>2545773</xdr:colOff>
      <xdr:row>61</xdr:row>
      <xdr:rowOff>0</xdr:rowOff>
    </xdr:from>
    <xdr:ext cx="184731" cy="264560"/>
    <xdr:sp macro="" textlink="">
      <xdr:nvSpPr>
        <xdr:cNvPr id="19424" name="CaixaDeTexto 19423" hidden="1"/>
        <xdr:cNvSpPr txBox="1"/>
      </xdr:nvSpPr>
      <xdr:spPr>
        <a:xfrm>
          <a:off x="3235887" y="99980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4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1388053</xdr:colOff>
      <xdr:row>4</xdr:row>
      <xdr:rowOff>218575</xdr:rowOff>
    </xdr:to>
    <xdr:sp macro="" textlink="">
      <xdr:nvSpPr>
        <xdr:cNvPr id="19433" name="AutoShape 1" hidden="1"/>
        <xdr:cNvSpPr>
          <a:spLocks noChangeAspect="1" noChangeArrowheads="1"/>
        </xdr:cNvSpPr>
      </xdr:nvSpPr>
      <xdr:spPr bwMode="auto">
        <a:xfrm>
          <a:off x="2156604" y="323888"/>
          <a:ext cx="1077502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4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44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5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4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194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194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1388051</xdr:colOff>
      <xdr:row>4</xdr:row>
      <xdr:rowOff>276226</xdr:rowOff>
    </xdr:to>
    <xdr:sp macro="" textlink="">
      <xdr:nvSpPr>
        <xdr:cNvPr id="194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194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1388051</xdr:colOff>
      <xdr:row>4</xdr:row>
      <xdr:rowOff>238126</xdr:rowOff>
    </xdr:to>
    <xdr:sp macro="" textlink="">
      <xdr:nvSpPr>
        <xdr:cNvPr id="194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1388051</xdr:colOff>
      <xdr:row>4</xdr:row>
      <xdr:rowOff>276226</xdr:rowOff>
    </xdr:to>
    <xdr:sp macro="" textlink="">
      <xdr:nvSpPr>
        <xdr:cNvPr id="194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4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4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47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4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8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4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4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48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4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4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49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4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4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0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0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1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51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5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2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36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42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48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1388052</xdr:colOff>
      <xdr:row>4</xdr:row>
      <xdr:rowOff>238126</xdr:rowOff>
    </xdr:to>
    <xdr:sp macro="" textlink="">
      <xdr:nvSpPr>
        <xdr:cNvPr id="195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1388052</xdr:colOff>
      <xdr:row>4</xdr:row>
      <xdr:rowOff>276226</xdr:rowOff>
    </xdr:to>
    <xdr:sp macro="" textlink="">
      <xdr:nvSpPr>
        <xdr:cNvPr id="195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554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1388053</xdr:colOff>
      <xdr:row>4</xdr:row>
      <xdr:rowOff>238126</xdr:rowOff>
    </xdr:to>
    <xdr:sp macro="" textlink="">
      <xdr:nvSpPr>
        <xdr:cNvPr id="195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1388053</xdr:colOff>
      <xdr:row>4</xdr:row>
      <xdr:rowOff>276226</xdr:rowOff>
    </xdr:to>
    <xdr:sp macro="" textlink="">
      <xdr:nvSpPr>
        <xdr:cNvPr id="195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1388054</xdr:colOff>
      <xdr:row>4</xdr:row>
      <xdr:rowOff>276226</xdr:rowOff>
    </xdr:to>
    <xdr:sp macro="" textlink="">
      <xdr:nvSpPr>
        <xdr:cNvPr id="195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7503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1388054</xdr:colOff>
      <xdr:row>4</xdr:row>
      <xdr:rowOff>238126</xdr:rowOff>
    </xdr:to>
    <xdr:sp macro="" textlink="">
      <xdr:nvSpPr>
        <xdr:cNvPr id="195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50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1388920</xdr:colOff>
      <xdr:row>4</xdr:row>
      <xdr:rowOff>295275</xdr:rowOff>
    </xdr:to>
    <xdr:sp macro="" textlink="">
      <xdr:nvSpPr>
        <xdr:cNvPr id="19563" name="AutoShape 1" hidden="1"/>
        <xdr:cNvSpPr>
          <a:spLocks noChangeAspect="1" noChangeArrowheads="1"/>
        </xdr:cNvSpPr>
      </xdr:nvSpPr>
      <xdr:spPr bwMode="auto">
        <a:xfrm>
          <a:off x="2156604" y="327804"/>
          <a:ext cx="1078369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5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5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5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5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5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5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5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5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5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5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5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5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5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5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5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5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5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5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5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5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1188894</xdr:colOff>
      <xdr:row>4</xdr:row>
      <xdr:rowOff>218575</xdr:rowOff>
    </xdr:to>
    <xdr:sp macro="" textlink="">
      <xdr:nvSpPr>
        <xdr:cNvPr id="19612" name="AutoShape 1" hidden="1"/>
        <xdr:cNvSpPr>
          <a:spLocks noChangeAspect="1" noChangeArrowheads="1"/>
        </xdr:cNvSpPr>
      </xdr:nvSpPr>
      <xdr:spPr bwMode="auto">
        <a:xfrm>
          <a:off x="2156604" y="323888"/>
          <a:ext cx="1076751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1393429</xdr:colOff>
      <xdr:row>4</xdr:row>
      <xdr:rowOff>238126</xdr:rowOff>
    </xdr:to>
    <xdr:sp macro="" textlink="">
      <xdr:nvSpPr>
        <xdr:cNvPr id="196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6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1393430</xdr:colOff>
      <xdr:row>4</xdr:row>
      <xdr:rowOff>238126</xdr:rowOff>
    </xdr:to>
    <xdr:sp macro="" textlink="">
      <xdr:nvSpPr>
        <xdr:cNvPr id="196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1393432</xdr:colOff>
      <xdr:row>4</xdr:row>
      <xdr:rowOff>238126</xdr:rowOff>
    </xdr:to>
    <xdr:sp macro="" textlink="">
      <xdr:nvSpPr>
        <xdr:cNvPr id="196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6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6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6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6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65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6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6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6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66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66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67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6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67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6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196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196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1284142</xdr:colOff>
      <xdr:row>4</xdr:row>
      <xdr:rowOff>238126</xdr:rowOff>
    </xdr:to>
    <xdr:sp macro="" textlink="">
      <xdr:nvSpPr>
        <xdr:cNvPr id="196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1188892</xdr:colOff>
      <xdr:row>4</xdr:row>
      <xdr:rowOff>276226</xdr:rowOff>
    </xdr:to>
    <xdr:sp macro="" textlink="">
      <xdr:nvSpPr>
        <xdr:cNvPr id="196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4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196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1188892</xdr:colOff>
      <xdr:row>4</xdr:row>
      <xdr:rowOff>238126</xdr:rowOff>
    </xdr:to>
    <xdr:sp macro="" textlink="">
      <xdr:nvSpPr>
        <xdr:cNvPr id="196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1284142</xdr:colOff>
      <xdr:row>4</xdr:row>
      <xdr:rowOff>238126</xdr:rowOff>
    </xdr:to>
    <xdr:sp macro="" textlink="">
      <xdr:nvSpPr>
        <xdr:cNvPr id="196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1188892</xdr:colOff>
      <xdr:row>4</xdr:row>
      <xdr:rowOff>276226</xdr:rowOff>
    </xdr:to>
    <xdr:sp macro="" textlink="">
      <xdr:nvSpPr>
        <xdr:cNvPr id="196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49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6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6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6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6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6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6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6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7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7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7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71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2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2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2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3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3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4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4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5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5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7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76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7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7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76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6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7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7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8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8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7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78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9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7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7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79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7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8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80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8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1188893</xdr:colOff>
      <xdr:row>4</xdr:row>
      <xdr:rowOff>238126</xdr:rowOff>
    </xdr:to>
    <xdr:sp macro="" textlink="">
      <xdr:nvSpPr>
        <xdr:cNvPr id="198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1284143</xdr:colOff>
      <xdr:row>4</xdr:row>
      <xdr:rowOff>238126</xdr:rowOff>
    </xdr:to>
    <xdr:sp macro="" textlink="">
      <xdr:nvSpPr>
        <xdr:cNvPr id="198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0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1188893</xdr:colOff>
      <xdr:row>4</xdr:row>
      <xdr:rowOff>276226</xdr:rowOff>
    </xdr:to>
    <xdr:sp macro="" textlink="">
      <xdr:nvSpPr>
        <xdr:cNvPr id="1980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0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8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8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8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80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8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1188894</xdr:colOff>
      <xdr:row>4</xdr:row>
      <xdr:rowOff>238126</xdr:rowOff>
    </xdr:to>
    <xdr:sp macro="" textlink="">
      <xdr:nvSpPr>
        <xdr:cNvPr id="198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1284144</xdr:colOff>
      <xdr:row>4</xdr:row>
      <xdr:rowOff>238126</xdr:rowOff>
    </xdr:to>
    <xdr:sp macro="" textlink="">
      <xdr:nvSpPr>
        <xdr:cNvPr id="198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1188894</xdr:colOff>
      <xdr:row>4</xdr:row>
      <xdr:rowOff>276226</xdr:rowOff>
    </xdr:to>
    <xdr:sp macro="" textlink="">
      <xdr:nvSpPr>
        <xdr:cNvPr id="198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1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8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1393431</xdr:colOff>
      <xdr:row>4</xdr:row>
      <xdr:rowOff>238126</xdr:rowOff>
    </xdr:to>
    <xdr:sp macro="" textlink="">
      <xdr:nvSpPr>
        <xdr:cNvPr id="198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4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8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8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1284145</xdr:colOff>
      <xdr:row>4</xdr:row>
      <xdr:rowOff>238126</xdr:rowOff>
    </xdr:to>
    <xdr:sp macro="" textlink="">
      <xdr:nvSpPr>
        <xdr:cNvPr id="198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711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1188895</xdr:colOff>
      <xdr:row>4</xdr:row>
      <xdr:rowOff>276226</xdr:rowOff>
    </xdr:to>
    <xdr:sp macro="" textlink="">
      <xdr:nvSpPr>
        <xdr:cNvPr id="198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752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8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1188895</xdr:colOff>
      <xdr:row>4</xdr:row>
      <xdr:rowOff>238126</xdr:rowOff>
    </xdr:to>
    <xdr:sp macro="" textlink="">
      <xdr:nvSpPr>
        <xdr:cNvPr id="198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75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1284144</xdr:colOff>
      <xdr:row>4</xdr:row>
      <xdr:rowOff>218575</xdr:rowOff>
    </xdr:to>
    <xdr:sp macro="" textlink="">
      <xdr:nvSpPr>
        <xdr:cNvPr id="19822" name="AutoShape 1" hidden="1"/>
        <xdr:cNvSpPr>
          <a:spLocks noChangeAspect="1" noChangeArrowheads="1"/>
        </xdr:cNvSpPr>
      </xdr:nvSpPr>
      <xdr:spPr bwMode="auto">
        <a:xfrm>
          <a:off x="2156604" y="323888"/>
          <a:ext cx="107711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1171577</xdr:colOff>
      <xdr:row>4</xdr:row>
      <xdr:rowOff>295275</xdr:rowOff>
    </xdr:to>
    <xdr:sp macro="" textlink="">
      <xdr:nvSpPr>
        <xdr:cNvPr id="19823" name="AutoShape 1" hidden="1"/>
        <xdr:cNvSpPr>
          <a:spLocks noChangeAspect="1" noChangeArrowheads="1"/>
        </xdr:cNvSpPr>
      </xdr:nvSpPr>
      <xdr:spPr bwMode="auto">
        <a:xfrm>
          <a:off x="2156604" y="327804"/>
          <a:ext cx="1076687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8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8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8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8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1983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8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8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8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8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8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8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8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8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8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8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8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8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8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198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198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8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8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198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198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198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198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198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1213140</xdr:colOff>
      <xdr:row>4</xdr:row>
      <xdr:rowOff>238126</xdr:rowOff>
    </xdr:to>
    <xdr:sp macro="" textlink="">
      <xdr:nvSpPr>
        <xdr:cNvPr id="198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8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9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1989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1989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0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1145598</xdr:colOff>
      <xdr:row>4</xdr:row>
      <xdr:rowOff>218575</xdr:rowOff>
    </xdr:to>
    <xdr:sp macro="" textlink="">
      <xdr:nvSpPr>
        <xdr:cNvPr id="19906" name="AutoShape 1" hidden="1"/>
        <xdr:cNvSpPr>
          <a:spLocks noChangeAspect="1" noChangeArrowheads="1"/>
        </xdr:cNvSpPr>
      </xdr:nvSpPr>
      <xdr:spPr bwMode="auto">
        <a:xfrm>
          <a:off x="2156604" y="323888"/>
          <a:ext cx="1076587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0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9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9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9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9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9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1216783</xdr:colOff>
      <xdr:row>4</xdr:row>
      <xdr:rowOff>238126</xdr:rowOff>
    </xdr:to>
    <xdr:sp macro="" textlink="">
      <xdr:nvSpPr>
        <xdr:cNvPr id="199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199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1216784</xdr:colOff>
      <xdr:row>4</xdr:row>
      <xdr:rowOff>238126</xdr:rowOff>
    </xdr:to>
    <xdr:sp macro="" textlink="">
      <xdr:nvSpPr>
        <xdr:cNvPr id="199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1216786</xdr:colOff>
      <xdr:row>4</xdr:row>
      <xdr:rowOff>238126</xdr:rowOff>
    </xdr:to>
    <xdr:sp macro="" textlink="">
      <xdr:nvSpPr>
        <xdr:cNvPr id="199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3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1994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199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199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199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19952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199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199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199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19956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19960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19964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199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19968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199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199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199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1212271</xdr:colOff>
      <xdr:row>4</xdr:row>
      <xdr:rowOff>238126</xdr:rowOff>
    </xdr:to>
    <xdr:sp macro="" textlink="">
      <xdr:nvSpPr>
        <xdr:cNvPr id="199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1145596</xdr:colOff>
      <xdr:row>4</xdr:row>
      <xdr:rowOff>276226</xdr:rowOff>
    </xdr:to>
    <xdr:sp macro="" textlink="">
      <xdr:nvSpPr>
        <xdr:cNvPr id="199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199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1145596</xdr:colOff>
      <xdr:row>4</xdr:row>
      <xdr:rowOff>238126</xdr:rowOff>
    </xdr:to>
    <xdr:sp macro="" textlink="">
      <xdr:nvSpPr>
        <xdr:cNvPr id="199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1212271</xdr:colOff>
      <xdr:row>4</xdr:row>
      <xdr:rowOff>238126</xdr:rowOff>
    </xdr:to>
    <xdr:sp macro="" textlink="">
      <xdr:nvSpPr>
        <xdr:cNvPr id="199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1145596</xdr:colOff>
      <xdr:row>4</xdr:row>
      <xdr:rowOff>276226</xdr:rowOff>
    </xdr:to>
    <xdr:sp macro="" textlink="">
      <xdr:nvSpPr>
        <xdr:cNvPr id="199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5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199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199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199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199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199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199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199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199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199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199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199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199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199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200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200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200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2001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1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1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1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1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1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2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2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3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3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3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4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4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5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200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2005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0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200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2005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6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6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7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7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7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8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8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8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8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8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88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089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090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091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92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93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94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95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96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1145597</xdr:colOff>
      <xdr:row>4</xdr:row>
      <xdr:rowOff>238126</xdr:rowOff>
    </xdr:to>
    <xdr:sp macro="" textlink="">
      <xdr:nvSpPr>
        <xdr:cNvPr id="20097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1212272</xdr:colOff>
      <xdr:row>4</xdr:row>
      <xdr:rowOff>238126</xdr:rowOff>
    </xdr:to>
    <xdr:sp macro="" textlink="">
      <xdr:nvSpPr>
        <xdr:cNvPr id="20098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4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1145597</xdr:colOff>
      <xdr:row>4</xdr:row>
      <xdr:rowOff>276226</xdr:rowOff>
    </xdr:to>
    <xdr:sp macro="" textlink="">
      <xdr:nvSpPr>
        <xdr:cNvPr id="20099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6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10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10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2010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2010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10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1145598</xdr:colOff>
      <xdr:row>4</xdr:row>
      <xdr:rowOff>238126</xdr:rowOff>
    </xdr:to>
    <xdr:sp macro="" textlink="">
      <xdr:nvSpPr>
        <xdr:cNvPr id="2010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1212273</xdr:colOff>
      <xdr:row>4</xdr:row>
      <xdr:rowOff>238126</xdr:rowOff>
    </xdr:to>
    <xdr:sp macro="" textlink="">
      <xdr:nvSpPr>
        <xdr:cNvPr id="20106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0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1145598</xdr:colOff>
      <xdr:row>4</xdr:row>
      <xdr:rowOff>276226</xdr:rowOff>
    </xdr:to>
    <xdr:sp macro="" textlink="">
      <xdr:nvSpPr>
        <xdr:cNvPr id="20107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7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2010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1216785</xdr:colOff>
      <xdr:row>4</xdr:row>
      <xdr:rowOff>238126</xdr:rowOff>
    </xdr:to>
    <xdr:sp macro="" textlink="">
      <xdr:nvSpPr>
        <xdr:cNvPr id="2010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762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110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111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1212274</xdr:colOff>
      <xdr:row>4</xdr:row>
      <xdr:rowOff>238126</xdr:rowOff>
    </xdr:to>
    <xdr:sp macro="" textlink="">
      <xdr:nvSpPr>
        <xdr:cNvPr id="20112" name="AutoShape 1" hidden="1"/>
        <xdr:cNvSpPr>
          <a:spLocks noChangeAspect="1" noChangeArrowheads="1"/>
        </xdr:cNvSpPr>
      </xdr:nvSpPr>
      <xdr:spPr bwMode="auto">
        <a:xfrm>
          <a:off x="2156604" y="326187"/>
          <a:ext cx="1074251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295275</xdr:rowOff>
    </xdr:from>
    <xdr:to>
      <xdr:col>2</xdr:col>
      <xdr:colOff>1145599</xdr:colOff>
      <xdr:row>4</xdr:row>
      <xdr:rowOff>276226</xdr:rowOff>
    </xdr:to>
    <xdr:sp macro="" textlink="">
      <xdr:nvSpPr>
        <xdr:cNvPr id="20113" name="AutoShape 1" hidden="1"/>
        <xdr:cNvSpPr>
          <a:spLocks noChangeAspect="1" noChangeArrowheads="1"/>
        </xdr:cNvSpPr>
      </xdr:nvSpPr>
      <xdr:spPr bwMode="auto">
        <a:xfrm>
          <a:off x="2156604" y="329781"/>
          <a:ext cx="1076588" cy="48991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114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1145599</xdr:colOff>
      <xdr:row>4</xdr:row>
      <xdr:rowOff>238126</xdr:rowOff>
    </xdr:to>
    <xdr:sp macro="" textlink="">
      <xdr:nvSpPr>
        <xdr:cNvPr id="20115" name="AutoShape 1" hidden="1"/>
        <xdr:cNvSpPr>
          <a:spLocks noChangeAspect="1" noChangeArrowheads="1"/>
        </xdr:cNvSpPr>
      </xdr:nvSpPr>
      <xdr:spPr bwMode="auto">
        <a:xfrm>
          <a:off x="2156604" y="326187"/>
          <a:ext cx="107658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237624</xdr:rowOff>
    </xdr:from>
    <xdr:to>
      <xdr:col>2</xdr:col>
      <xdr:colOff>1212273</xdr:colOff>
      <xdr:row>4</xdr:row>
      <xdr:rowOff>218575</xdr:rowOff>
    </xdr:to>
    <xdr:sp macro="" textlink="">
      <xdr:nvSpPr>
        <xdr:cNvPr id="20116" name="AutoShape 1" hidden="1"/>
        <xdr:cNvSpPr>
          <a:spLocks noChangeAspect="1" noChangeArrowheads="1"/>
        </xdr:cNvSpPr>
      </xdr:nvSpPr>
      <xdr:spPr bwMode="auto">
        <a:xfrm>
          <a:off x="2156604" y="323888"/>
          <a:ext cx="1074250" cy="498537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1146465</xdr:colOff>
      <xdr:row>4</xdr:row>
      <xdr:rowOff>295275</xdr:rowOff>
    </xdr:to>
    <xdr:sp macro="" textlink="">
      <xdr:nvSpPr>
        <xdr:cNvPr id="20117" name="AutoShape 1" hidden="1"/>
        <xdr:cNvSpPr>
          <a:spLocks noChangeAspect="1" noChangeArrowheads="1"/>
        </xdr:cNvSpPr>
      </xdr:nvSpPr>
      <xdr:spPr bwMode="auto">
        <a:xfrm>
          <a:off x="2156604" y="327804"/>
          <a:ext cx="1077454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1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1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2012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2012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6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7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8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29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30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1213139</xdr:colOff>
      <xdr:row>4</xdr:row>
      <xdr:rowOff>238126</xdr:rowOff>
    </xdr:to>
    <xdr:sp macro="" textlink="">
      <xdr:nvSpPr>
        <xdr:cNvPr id="20131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6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20132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20133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20134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1213138</xdr:colOff>
      <xdr:row>4</xdr:row>
      <xdr:rowOff>238126</xdr:rowOff>
    </xdr:to>
    <xdr:sp macro="" textlink="">
      <xdr:nvSpPr>
        <xdr:cNvPr id="20135" name="AutoShape 1" hidden="1"/>
        <xdr:cNvSpPr>
          <a:spLocks noChangeAspect="1" noChangeArrowheads="1"/>
        </xdr:cNvSpPr>
      </xdr:nvSpPr>
      <xdr:spPr bwMode="auto">
        <a:xfrm>
          <a:off x="2156604" y="326187"/>
          <a:ext cx="1075115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2013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2013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2013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2013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4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4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4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4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4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4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2014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1104038</xdr:colOff>
      <xdr:row>4</xdr:row>
      <xdr:rowOff>238126</xdr:rowOff>
    </xdr:to>
    <xdr:sp macro="" textlink="">
      <xdr:nvSpPr>
        <xdr:cNvPr id="2014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9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4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4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5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5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5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6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6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6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6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6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6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6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6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6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6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4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5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6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7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8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1104037</xdr:colOff>
      <xdr:row>4</xdr:row>
      <xdr:rowOff>238126</xdr:rowOff>
    </xdr:to>
    <xdr:sp macro="" textlink="">
      <xdr:nvSpPr>
        <xdr:cNvPr id="20179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8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80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81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82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</xdr:row>
      <xdr:rowOff>257175</xdr:rowOff>
    </xdr:from>
    <xdr:to>
      <xdr:col>2</xdr:col>
      <xdr:colOff>1104036</xdr:colOff>
      <xdr:row>4</xdr:row>
      <xdr:rowOff>238126</xdr:rowOff>
    </xdr:to>
    <xdr:sp macro="" textlink="">
      <xdr:nvSpPr>
        <xdr:cNvPr id="20183" name="AutoShape 1" hidden="1"/>
        <xdr:cNvSpPr>
          <a:spLocks noChangeAspect="1" noChangeArrowheads="1"/>
        </xdr:cNvSpPr>
      </xdr:nvSpPr>
      <xdr:spPr bwMode="auto">
        <a:xfrm>
          <a:off x="2156604" y="326187"/>
          <a:ext cx="1078157" cy="489909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1365540</xdr:colOff>
      <xdr:row>4</xdr:row>
      <xdr:rowOff>295275</xdr:rowOff>
    </xdr:to>
    <xdr:sp macro="" textlink="">
      <xdr:nvSpPr>
        <xdr:cNvPr id="20184" name="AutoShape 1" hidden="1"/>
        <xdr:cNvSpPr>
          <a:spLocks noChangeAspect="1" noChangeArrowheads="1"/>
        </xdr:cNvSpPr>
      </xdr:nvSpPr>
      <xdr:spPr bwMode="auto">
        <a:xfrm>
          <a:off x="2156604" y="327804"/>
          <a:ext cx="1080868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1434814</xdr:colOff>
      <xdr:row>4</xdr:row>
      <xdr:rowOff>295275</xdr:rowOff>
    </xdr:to>
    <xdr:sp macro="" textlink="">
      <xdr:nvSpPr>
        <xdr:cNvPr id="20185" name="AutoShape 1" hidden="1"/>
        <xdr:cNvSpPr>
          <a:spLocks noChangeAspect="1" noChangeArrowheads="1"/>
        </xdr:cNvSpPr>
      </xdr:nvSpPr>
      <xdr:spPr bwMode="auto">
        <a:xfrm>
          <a:off x="2156604" y="327804"/>
          <a:ext cx="1081131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2301854</xdr:colOff>
      <xdr:row>4</xdr:row>
      <xdr:rowOff>295275</xdr:rowOff>
    </xdr:to>
    <xdr:sp macro="" textlink="">
      <xdr:nvSpPr>
        <xdr:cNvPr id="20186" name="AutoShape 1" hidden="1"/>
        <xdr:cNvSpPr>
          <a:spLocks noChangeAspect="1" noChangeArrowheads="1"/>
        </xdr:cNvSpPr>
      </xdr:nvSpPr>
      <xdr:spPr bwMode="auto">
        <a:xfrm>
          <a:off x="2156604" y="327804"/>
          <a:ext cx="107690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2084511</xdr:colOff>
      <xdr:row>4</xdr:row>
      <xdr:rowOff>295275</xdr:rowOff>
    </xdr:to>
    <xdr:sp macro="" textlink="">
      <xdr:nvSpPr>
        <xdr:cNvPr id="20187" name="AutoShape 1" hidden="1"/>
        <xdr:cNvSpPr>
          <a:spLocks noChangeAspect="1" noChangeArrowheads="1"/>
        </xdr:cNvSpPr>
      </xdr:nvSpPr>
      <xdr:spPr bwMode="auto">
        <a:xfrm>
          <a:off x="2156604" y="327804"/>
          <a:ext cx="1075221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2060864</xdr:colOff>
      <xdr:row>4</xdr:row>
      <xdr:rowOff>295275</xdr:rowOff>
    </xdr:to>
    <xdr:sp macro="" textlink="">
      <xdr:nvSpPr>
        <xdr:cNvPr id="20188" name="AutoShape 1" hidden="1"/>
        <xdr:cNvSpPr>
          <a:spLocks noChangeAspect="1" noChangeArrowheads="1"/>
        </xdr:cNvSpPr>
      </xdr:nvSpPr>
      <xdr:spPr bwMode="auto">
        <a:xfrm>
          <a:off x="2156604" y="327804"/>
          <a:ext cx="107745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1843521</xdr:colOff>
      <xdr:row>4</xdr:row>
      <xdr:rowOff>295275</xdr:rowOff>
    </xdr:to>
    <xdr:sp macro="" textlink="">
      <xdr:nvSpPr>
        <xdr:cNvPr id="20189" name="AutoShape 1" hidden="1"/>
        <xdr:cNvSpPr>
          <a:spLocks noChangeAspect="1" noChangeArrowheads="1"/>
        </xdr:cNvSpPr>
      </xdr:nvSpPr>
      <xdr:spPr bwMode="auto">
        <a:xfrm>
          <a:off x="2156604" y="327804"/>
          <a:ext cx="1075770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2278474</xdr:colOff>
      <xdr:row>4</xdr:row>
      <xdr:rowOff>295275</xdr:rowOff>
    </xdr:to>
    <xdr:sp macro="" textlink="">
      <xdr:nvSpPr>
        <xdr:cNvPr id="20190" name="AutoShape 1" hidden="1"/>
        <xdr:cNvSpPr>
          <a:spLocks noChangeAspect="1" noChangeArrowheads="1"/>
        </xdr:cNvSpPr>
      </xdr:nvSpPr>
      <xdr:spPr bwMode="auto">
        <a:xfrm>
          <a:off x="2156604" y="327804"/>
          <a:ext cx="1079402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2347748</xdr:colOff>
      <xdr:row>4</xdr:row>
      <xdr:rowOff>295275</xdr:rowOff>
    </xdr:to>
    <xdr:sp macro="" textlink="">
      <xdr:nvSpPr>
        <xdr:cNvPr id="20191" name="AutoShape 1" hidden="1"/>
        <xdr:cNvSpPr>
          <a:spLocks noChangeAspect="1" noChangeArrowheads="1"/>
        </xdr:cNvSpPr>
      </xdr:nvSpPr>
      <xdr:spPr bwMode="auto">
        <a:xfrm>
          <a:off x="2156604" y="327804"/>
          <a:ext cx="1079665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2301854</xdr:colOff>
      <xdr:row>4</xdr:row>
      <xdr:rowOff>295275</xdr:rowOff>
    </xdr:to>
    <xdr:sp macro="" textlink="">
      <xdr:nvSpPr>
        <xdr:cNvPr id="20192" name="AutoShape 1" hidden="1"/>
        <xdr:cNvSpPr>
          <a:spLocks noChangeAspect="1" noChangeArrowheads="1"/>
        </xdr:cNvSpPr>
      </xdr:nvSpPr>
      <xdr:spPr bwMode="auto">
        <a:xfrm>
          <a:off x="2156604" y="327804"/>
          <a:ext cx="107690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2084511</xdr:colOff>
      <xdr:row>4</xdr:row>
      <xdr:rowOff>295275</xdr:rowOff>
    </xdr:to>
    <xdr:sp macro="" textlink="">
      <xdr:nvSpPr>
        <xdr:cNvPr id="20193" name="AutoShape 1" hidden="1"/>
        <xdr:cNvSpPr>
          <a:spLocks noChangeAspect="1" noChangeArrowheads="1"/>
        </xdr:cNvSpPr>
      </xdr:nvSpPr>
      <xdr:spPr bwMode="auto">
        <a:xfrm>
          <a:off x="2156604" y="327804"/>
          <a:ext cx="1075221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2060864</xdr:colOff>
      <xdr:row>4</xdr:row>
      <xdr:rowOff>295275</xdr:rowOff>
    </xdr:to>
    <xdr:sp macro="" textlink="">
      <xdr:nvSpPr>
        <xdr:cNvPr id="20194" name="AutoShape 1" hidden="1"/>
        <xdr:cNvSpPr>
          <a:spLocks noChangeAspect="1" noChangeArrowheads="1"/>
        </xdr:cNvSpPr>
      </xdr:nvSpPr>
      <xdr:spPr bwMode="auto">
        <a:xfrm>
          <a:off x="2156604" y="327804"/>
          <a:ext cx="1077453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2278474</xdr:colOff>
      <xdr:row>4</xdr:row>
      <xdr:rowOff>295275</xdr:rowOff>
    </xdr:to>
    <xdr:sp macro="" textlink="">
      <xdr:nvSpPr>
        <xdr:cNvPr id="20195" name="AutoShape 1" hidden="1"/>
        <xdr:cNvSpPr>
          <a:spLocks noChangeAspect="1" noChangeArrowheads="1"/>
        </xdr:cNvSpPr>
      </xdr:nvSpPr>
      <xdr:spPr bwMode="auto">
        <a:xfrm>
          <a:off x="2156604" y="327804"/>
          <a:ext cx="1079402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4</xdr:row>
      <xdr:rowOff>95249</xdr:rowOff>
    </xdr:from>
    <xdr:to>
      <xdr:col>30</xdr:col>
      <xdr:colOff>243052</xdr:colOff>
      <xdr:row>7</xdr:row>
      <xdr:rowOff>74734</xdr:rowOff>
    </xdr:to>
    <xdr:sp macro="" textlink="">
      <xdr:nvSpPr>
        <xdr:cNvPr id="20196" name="AutoShape 1" hidden="1"/>
        <xdr:cNvSpPr>
          <a:spLocks noChangeAspect="1" noChangeArrowheads="1"/>
        </xdr:cNvSpPr>
      </xdr:nvSpPr>
      <xdr:spPr bwMode="auto">
        <a:xfrm>
          <a:off x="30192453" y="750857"/>
          <a:ext cx="2399656" cy="47119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1003247</xdr:colOff>
      <xdr:row>4</xdr:row>
      <xdr:rowOff>295275</xdr:rowOff>
    </xdr:to>
    <xdr:sp macro="" textlink="">
      <xdr:nvSpPr>
        <xdr:cNvPr id="20197" name="AutoShape 1" hidden="1"/>
        <xdr:cNvSpPr>
          <a:spLocks noChangeAspect="1" noChangeArrowheads="1"/>
        </xdr:cNvSpPr>
      </xdr:nvSpPr>
      <xdr:spPr bwMode="auto">
        <a:xfrm>
          <a:off x="4313208" y="327804"/>
          <a:ext cx="315985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755353</xdr:colOff>
      <xdr:row>4</xdr:row>
      <xdr:rowOff>295275</xdr:rowOff>
    </xdr:to>
    <xdr:sp macro="" textlink="">
      <xdr:nvSpPr>
        <xdr:cNvPr id="20198" name="AutoShape 1" hidden="1"/>
        <xdr:cNvSpPr>
          <a:spLocks noChangeAspect="1" noChangeArrowheads="1"/>
        </xdr:cNvSpPr>
      </xdr:nvSpPr>
      <xdr:spPr bwMode="auto">
        <a:xfrm>
          <a:off x="4313208" y="327804"/>
          <a:ext cx="291195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730241</xdr:colOff>
      <xdr:row>4</xdr:row>
      <xdr:rowOff>295275</xdr:rowOff>
    </xdr:to>
    <xdr:sp macro="" textlink="">
      <xdr:nvSpPr>
        <xdr:cNvPr id="20199" name="AutoShape 1" hidden="1"/>
        <xdr:cNvSpPr>
          <a:spLocks noChangeAspect="1" noChangeArrowheads="1"/>
        </xdr:cNvSpPr>
      </xdr:nvSpPr>
      <xdr:spPr bwMode="auto">
        <a:xfrm>
          <a:off x="4313208" y="327804"/>
          <a:ext cx="288684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512898</xdr:colOff>
      <xdr:row>4</xdr:row>
      <xdr:rowOff>295275</xdr:rowOff>
    </xdr:to>
    <xdr:sp macro="" textlink="">
      <xdr:nvSpPr>
        <xdr:cNvPr id="20200" name="AutoShape 1" hidden="1"/>
        <xdr:cNvSpPr>
          <a:spLocks noChangeAspect="1" noChangeArrowheads="1"/>
        </xdr:cNvSpPr>
      </xdr:nvSpPr>
      <xdr:spPr bwMode="auto">
        <a:xfrm>
          <a:off x="4313208" y="327804"/>
          <a:ext cx="266950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979867</xdr:colOff>
      <xdr:row>4</xdr:row>
      <xdr:rowOff>295275</xdr:rowOff>
    </xdr:to>
    <xdr:sp macro="" textlink="">
      <xdr:nvSpPr>
        <xdr:cNvPr id="20201" name="AutoShape 1" hidden="1"/>
        <xdr:cNvSpPr>
          <a:spLocks noChangeAspect="1" noChangeArrowheads="1"/>
        </xdr:cNvSpPr>
      </xdr:nvSpPr>
      <xdr:spPr bwMode="auto">
        <a:xfrm>
          <a:off x="4313208" y="327804"/>
          <a:ext cx="313647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1049141</xdr:colOff>
      <xdr:row>4</xdr:row>
      <xdr:rowOff>295275</xdr:rowOff>
    </xdr:to>
    <xdr:sp macro="" textlink="">
      <xdr:nvSpPr>
        <xdr:cNvPr id="20202" name="AutoShape 1" hidden="1"/>
        <xdr:cNvSpPr>
          <a:spLocks noChangeAspect="1" noChangeArrowheads="1"/>
        </xdr:cNvSpPr>
      </xdr:nvSpPr>
      <xdr:spPr bwMode="auto">
        <a:xfrm>
          <a:off x="4313208" y="327804"/>
          <a:ext cx="320574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1003247</xdr:colOff>
      <xdr:row>4</xdr:row>
      <xdr:rowOff>295275</xdr:rowOff>
    </xdr:to>
    <xdr:sp macro="" textlink="">
      <xdr:nvSpPr>
        <xdr:cNvPr id="20203" name="AutoShape 1" hidden="1"/>
        <xdr:cNvSpPr>
          <a:spLocks noChangeAspect="1" noChangeArrowheads="1"/>
        </xdr:cNvSpPr>
      </xdr:nvSpPr>
      <xdr:spPr bwMode="auto">
        <a:xfrm>
          <a:off x="4313208" y="327804"/>
          <a:ext cx="315985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755353</xdr:colOff>
      <xdr:row>4</xdr:row>
      <xdr:rowOff>295275</xdr:rowOff>
    </xdr:to>
    <xdr:sp macro="" textlink="">
      <xdr:nvSpPr>
        <xdr:cNvPr id="20204" name="AutoShape 1" hidden="1"/>
        <xdr:cNvSpPr>
          <a:spLocks noChangeAspect="1" noChangeArrowheads="1"/>
        </xdr:cNvSpPr>
      </xdr:nvSpPr>
      <xdr:spPr bwMode="auto">
        <a:xfrm>
          <a:off x="4313208" y="327804"/>
          <a:ext cx="291195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730241</xdr:colOff>
      <xdr:row>4</xdr:row>
      <xdr:rowOff>295275</xdr:rowOff>
    </xdr:to>
    <xdr:sp macro="" textlink="">
      <xdr:nvSpPr>
        <xdr:cNvPr id="20205" name="AutoShape 1" hidden="1"/>
        <xdr:cNvSpPr>
          <a:spLocks noChangeAspect="1" noChangeArrowheads="1"/>
        </xdr:cNvSpPr>
      </xdr:nvSpPr>
      <xdr:spPr bwMode="auto">
        <a:xfrm>
          <a:off x="4313208" y="327804"/>
          <a:ext cx="288684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979867</xdr:colOff>
      <xdr:row>4</xdr:row>
      <xdr:rowOff>295275</xdr:rowOff>
    </xdr:to>
    <xdr:sp macro="" textlink="">
      <xdr:nvSpPr>
        <xdr:cNvPr id="20206" name="AutoShape 1" hidden="1"/>
        <xdr:cNvSpPr>
          <a:spLocks noChangeAspect="1" noChangeArrowheads="1"/>
        </xdr:cNvSpPr>
      </xdr:nvSpPr>
      <xdr:spPr bwMode="auto">
        <a:xfrm>
          <a:off x="4313208" y="327804"/>
          <a:ext cx="313647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6</xdr:col>
      <xdr:colOff>1049141</xdr:colOff>
      <xdr:row>4</xdr:row>
      <xdr:rowOff>295275</xdr:rowOff>
    </xdr:to>
    <xdr:sp macro="" textlink="">
      <xdr:nvSpPr>
        <xdr:cNvPr id="20207" name="AutoShape 1" hidden="1"/>
        <xdr:cNvSpPr>
          <a:spLocks noChangeAspect="1" noChangeArrowheads="1"/>
        </xdr:cNvSpPr>
      </xdr:nvSpPr>
      <xdr:spPr bwMode="auto">
        <a:xfrm>
          <a:off x="4313208" y="327804"/>
          <a:ext cx="320574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764585</xdr:colOff>
      <xdr:row>4</xdr:row>
      <xdr:rowOff>295275</xdr:rowOff>
    </xdr:to>
    <xdr:sp macro="" textlink="">
      <xdr:nvSpPr>
        <xdr:cNvPr id="20208" name="AutoShape 1" hidden="1"/>
        <xdr:cNvSpPr>
          <a:spLocks noChangeAspect="1" noChangeArrowheads="1"/>
        </xdr:cNvSpPr>
      </xdr:nvSpPr>
      <xdr:spPr bwMode="auto">
        <a:xfrm>
          <a:off x="4313208" y="327804"/>
          <a:ext cx="399949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547242</xdr:colOff>
      <xdr:row>4</xdr:row>
      <xdr:rowOff>295275</xdr:rowOff>
    </xdr:to>
    <xdr:sp macro="" textlink="">
      <xdr:nvSpPr>
        <xdr:cNvPr id="20209" name="AutoShape 1" hidden="1"/>
        <xdr:cNvSpPr>
          <a:spLocks noChangeAspect="1" noChangeArrowheads="1"/>
        </xdr:cNvSpPr>
      </xdr:nvSpPr>
      <xdr:spPr bwMode="auto">
        <a:xfrm>
          <a:off x="4313208" y="327804"/>
          <a:ext cx="378214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522130</xdr:colOff>
      <xdr:row>4</xdr:row>
      <xdr:rowOff>295275</xdr:rowOff>
    </xdr:to>
    <xdr:sp macro="" textlink="">
      <xdr:nvSpPr>
        <xdr:cNvPr id="20210" name="AutoShape 1" hidden="1"/>
        <xdr:cNvSpPr>
          <a:spLocks noChangeAspect="1" noChangeArrowheads="1"/>
        </xdr:cNvSpPr>
      </xdr:nvSpPr>
      <xdr:spPr bwMode="auto">
        <a:xfrm>
          <a:off x="4313208" y="327804"/>
          <a:ext cx="375703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304787</xdr:colOff>
      <xdr:row>4</xdr:row>
      <xdr:rowOff>295275</xdr:rowOff>
    </xdr:to>
    <xdr:sp macro="" textlink="">
      <xdr:nvSpPr>
        <xdr:cNvPr id="20211" name="AutoShape 1" hidden="1"/>
        <xdr:cNvSpPr>
          <a:spLocks noChangeAspect="1" noChangeArrowheads="1"/>
        </xdr:cNvSpPr>
      </xdr:nvSpPr>
      <xdr:spPr bwMode="auto">
        <a:xfrm>
          <a:off x="4313208" y="327804"/>
          <a:ext cx="353969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741205</xdr:colOff>
      <xdr:row>4</xdr:row>
      <xdr:rowOff>295275</xdr:rowOff>
    </xdr:to>
    <xdr:sp macro="" textlink="">
      <xdr:nvSpPr>
        <xdr:cNvPr id="20212" name="AutoShape 1" hidden="1"/>
        <xdr:cNvSpPr>
          <a:spLocks noChangeAspect="1" noChangeArrowheads="1"/>
        </xdr:cNvSpPr>
      </xdr:nvSpPr>
      <xdr:spPr bwMode="auto">
        <a:xfrm>
          <a:off x="4313208" y="327804"/>
          <a:ext cx="397611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810479</xdr:colOff>
      <xdr:row>4</xdr:row>
      <xdr:rowOff>295275</xdr:rowOff>
    </xdr:to>
    <xdr:sp macro="" textlink="">
      <xdr:nvSpPr>
        <xdr:cNvPr id="20213" name="AutoShape 1" hidden="1"/>
        <xdr:cNvSpPr>
          <a:spLocks noChangeAspect="1" noChangeArrowheads="1"/>
        </xdr:cNvSpPr>
      </xdr:nvSpPr>
      <xdr:spPr bwMode="auto">
        <a:xfrm>
          <a:off x="4313208" y="327804"/>
          <a:ext cx="404538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764585</xdr:colOff>
      <xdr:row>4</xdr:row>
      <xdr:rowOff>295275</xdr:rowOff>
    </xdr:to>
    <xdr:sp macro="" textlink="">
      <xdr:nvSpPr>
        <xdr:cNvPr id="20214" name="AutoShape 1" hidden="1"/>
        <xdr:cNvSpPr>
          <a:spLocks noChangeAspect="1" noChangeArrowheads="1"/>
        </xdr:cNvSpPr>
      </xdr:nvSpPr>
      <xdr:spPr bwMode="auto">
        <a:xfrm>
          <a:off x="4313208" y="327804"/>
          <a:ext cx="399949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547242</xdr:colOff>
      <xdr:row>4</xdr:row>
      <xdr:rowOff>295275</xdr:rowOff>
    </xdr:to>
    <xdr:sp macro="" textlink="">
      <xdr:nvSpPr>
        <xdr:cNvPr id="20215" name="AutoShape 1" hidden="1"/>
        <xdr:cNvSpPr>
          <a:spLocks noChangeAspect="1" noChangeArrowheads="1"/>
        </xdr:cNvSpPr>
      </xdr:nvSpPr>
      <xdr:spPr bwMode="auto">
        <a:xfrm>
          <a:off x="4313208" y="327804"/>
          <a:ext cx="378214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522130</xdr:colOff>
      <xdr:row>4</xdr:row>
      <xdr:rowOff>295275</xdr:rowOff>
    </xdr:to>
    <xdr:sp macro="" textlink="">
      <xdr:nvSpPr>
        <xdr:cNvPr id="20216" name="AutoShape 1" hidden="1"/>
        <xdr:cNvSpPr>
          <a:spLocks noChangeAspect="1" noChangeArrowheads="1"/>
        </xdr:cNvSpPr>
      </xdr:nvSpPr>
      <xdr:spPr bwMode="auto">
        <a:xfrm>
          <a:off x="4313208" y="327804"/>
          <a:ext cx="375703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741205</xdr:colOff>
      <xdr:row>4</xdr:row>
      <xdr:rowOff>295275</xdr:rowOff>
    </xdr:to>
    <xdr:sp macro="" textlink="">
      <xdr:nvSpPr>
        <xdr:cNvPr id="20217" name="AutoShape 1" hidden="1"/>
        <xdr:cNvSpPr>
          <a:spLocks noChangeAspect="1" noChangeArrowheads="1"/>
        </xdr:cNvSpPr>
      </xdr:nvSpPr>
      <xdr:spPr bwMode="auto">
        <a:xfrm>
          <a:off x="4313208" y="327804"/>
          <a:ext cx="397611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810479</xdr:colOff>
      <xdr:row>4</xdr:row>
      <xdr:rowOff>295275</xdr:rowOff>
    </xdr:to>
    <xdr:sp macro="" textlink="">
      <xdr:nvSpPr>
        <xdr:cNvPr id="20218" name="AutoShape 1" hidden="1"/>
        <xdr:cNvSpPr>
          <a:spLocks noChangeAspect="1" noChangeArrowheads="1"/>
        </xdr:cNvSpPr>
      </xdr:nvSpPr>
      <xdr:spPr bwMode="auto">
        <a:xfrm>
          <a:off x="4313208" y="327804"/>
          <a:ext cx="404538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556471</xdr:colOff>
      <xdr:row>4</xdr:row>
      <xdr:rowOff>295275</xdr:rowOff>
    </xdr:to>
    <xdr:sp macro="" textlink="">
      <xdr:nvSpPr>
        <xdr:cNvPr id="20219" name="AutoShape 1" hidden="1"/>
        <xdr:cNvSpPr>
          <a:spLocks noChangeAspect="1" noChangeArrowheads="1"/>
        </xdr:cNvSpPr>
      </xdr:nvSpPr>
      <xdr:spPr bwMode="auto">
        <a:xfrm>
          <a:off x="4313208" y="327804"/>
          <a:ext cx="486967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339128</xdr:colOff>
      <xdr:row>4</xdr:row>
      <xdr:rowOff>295275</xdr:rowOff>
    </xdr:to>
    <xdr:sp macro="" textlink="">
      <xdr:nvSpPr>
        <xdr:cNvPr id="20220" name="AutoShape 1" hidden="1"/>
        <xdr:cNvSpPr>
          <a:spLocks noChangeAspect="1" noChangeArrowheads="1"/>
        </xdr:cNvSpPr>
      </xdr:nvSpPr>
      <xdr:spPr bwMode="auto">
        <a:xfrm>
          <a:off x="4313208" y="327804"/>
          <a:ext cx="465233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314016</xdr:colOff>
      <xdr:row>4</xdr:row>
      <xdr:rowOff>295275</xdr:rowOff>
    </xdr:to>
    <xdr:sp macro="" textlink="">
      <xdr:nvSpPr>
        <xdr:cNvPr id="20221" name="AutoShape 1" hidden="1"/>
        <xdr:cNvSpPr>
          <a:spLocks noChangeAspect="1" noChangeArrowheads="1"/>
        </xdr:cNvSpPr>
      </xdr:nvSpPr>
      <xdr:spPr bwMode="auto">
        <a:xfrm>
          <a:off x="4313208" y="327804"/>
          <a:ext cx="462722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99548</xdr:colOff>
      <xdr:row>4</xdr:row>
      <xdr:rowOff>295275</xdr:rowOff>
    </xdr:to>
    <xdr:sp macro="" textlink="">
      <xdr:nvSpPr>
        <xdr:cNvPr id="20222" name="AutoShape 1" hidden="1"/>
        <xdr:cNvSpPr>
          <a:spLocks noChangeAspect="1" noChangeArrowheads="1"/>
        </xdr:cNvSpPr>
      </xdr:nvSpPr>
      <xdr:spPr bwMode="auto">
        <a:xfrm>
          <a:off x="4313208" y="327804"/>
          <a:ext cx="441275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533091</xdr:colOff>
      <xdr:row>4</xdr:row>
      <xdr:rowOff>295275</xdr:rowOff>
    </xdr:to>
    <xdr:sp macro="" textlink="">
      <xdr:nvSpPr>
        <xdr:cNvPr id="20223" name="AutoShape 1" hidden="1"/>
        <xdr:cNvSpPr>
          <a:spLocks noChangeAspect="1" noChangeArrowheads="1"/>
        </xdr:cNvSpPr>
      </xdr:nvSpPr>
      <xdr:spPr bwMode="auto">
        <a:xfrm>
          <a:off x="4313208" y="327804"/>
          <a:ext cx="484629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602365</xdr:colOff>
      <xdr:row>4</xdr:row>
      <xdr:rowOff>295275</xdr:rowOff>
    </xdr:to>
    <xdr:sp macro="" textlink="">
      <xdr:nvSpPr>
        <xdr:cNvPr id="20224" name="AutoShape 1" hidden="1"/>
        <xdr:cNvSpPr>
          <a:spLocks noChangeAspect="1" noChangeArrowheads="1"/>
        </xdr:cNvSpPr>
      </xdr:nvSpPr>
      <xdr:spPr bwMode="auto">
        <a:xfrm>
          <a:off x="4313208" y="327804"/>
          <a:ext cx="491557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556471</xdr:colOff>
      <xdr:row>4</xdr:row>
      <xdr:rowOff>295275</xdr:rowOff>
    </xdr:to>
    <xdr:sp macro="" textlink="">
      <xdr:nvSpPr>
        <xdr:cNvPr id="20225" name="AutoShape 1" hidden="1"/>
        <xdr:cNvSpPr>
          <a:spLocks noChangeAspect="1" noChangeArrowheads="1"/>
        </xdr:cNvSpPr>
      </xdr:nvSpPr>
      <xdr:spPr bwMode="auto">
        <a:xfrm>
          <a:off x="4313208" y="327804"/>
          <a:ext cx="486967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339128</xdr:colOff>
      <xdr:row>4</xdr:row>
      <xdr:rowOff>295275</xdr:rowOff>
    </xdr:to>
    <xdr:sp macro="" textlink="">
      <xdr:nvSpPr>
        <xdr:cNvPr id="20226" name="AutoShape 1" hidden="1"/>
        <xdr:cNvSpPr>
          <a:spLocks noChangeAspect="1" noChangeArrowheads="1"/>
        </xdr:cNvSpPr>
      </xdr:nvSpPr>
      <xdr:spPr bwMode="auto">
        <a:xfrm>
          <a:off x="4313208" y="327804"/>
          <a:ext cx="465233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314016</xdr:colOff>
      <xdr:row>4</xdr:row>
      <xdr:rowOff>295275</xdr:rowOff>
    </xdr:to>
    <xdr:sp macro="" textlink="">
      <xdr:nvSpPr>
        <xdr:cNvPr id="20227" name="AutoShape 1" hidden="1"/>
        <xdr:cNvSpPr>
          <a:spLocks noChangeAspect="1" noChangeArrowheads="1"/>
        </xdr:cNvSpPr>
      </xdr:nvSpPr>
      <xdr:spPr bwMode="auto">
        <a:xfrm>
          <a:off x="4313208" y="327804"/>
          <a:ext cx="462722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533091</xdr:colOff>
      <xdr:row>4</xdr:row>
      <xdr:rowOff>295275</xdr:rowOff>
    </xdr:to>
    <xdr:sp macro="" textlink="">
      <xdr:nvSpPr>
        <xdr:cNvPr id="20228" name="AutoShape 1" hidden="1"/>
        <xdr:cNvSpPr>
          <a:spLocks noChangeAspect="1" noChangeArrowheads="1"/>
        </xdr:cNvSpPr>
      </xdr:nvSpPr>
      <xdr:spPr bwMode="auto">
        <a:xfrm>
          <a:off x="4313208" y="327804"/>
          <a:ext cx="484629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8</xdr:col>
      <xdr:colOff>602365</xdr:colOff>
      <xdr:row>4</xdr:row>
      <xdr:rowOff>295275</xdr:rowOff>
    </xdr:to>
    <xdr:sp macro="" textlink="">
      <xdr:nvSpPr>
        <xdr:cNvPr id="20229" name="AutoShape 1" hidden="1"/>
        <xdr:cNvSpPr>
          <a:spLocks noChangeAspect="1" noChangeArrowheads="1"/>
        </xdr:cNvSpPr>
      </xdr:nvSpPr>
      <xdr:spPr bwMode="auto">
        <a:xfrm>
          <a:off x="4313208" y="327804"/>
          <a:ext cx="491557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348357</xdr:colOff>
      <xdr:row>4</xdr:row>
      <xdr:rowOff>295275</xdr:rowOff>
    </xdr:to>
    <xdr:sp macro="" textlink="">
      <xdr:nvSpPr>
        <xdr:cNvPr id="20230" name="AutoShape 1" hidden="1"/>
        <xdr:cNvSpPr>
          <a:spLocks noChangeAspect="1" noChangeArrowheads="1"/>
        </xdr:cNvSpPr>
      </xdr:nvSpPr>
      <xdr:spPr bwMode="auto">
        <a:xfrm>
          <a:off x="4313208" y="327804"/>
          <a:ext cx="573986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133891</xdr:colOff>
      <xdr:row>4</xdr:row>
      <xdr:rowOff>295275</xdr:rowOff>
    </xdr:to>
    <xdr:sp macro="" textlink="">
      <xdr:nvSpPr>
        <xdr:cNvPr id="20231" name="AutoShape 1" hidden="1"/>
        <xdr:cNvSpPr>
          <a:spLocks noChangeAspect="1" noChangeArrowheads="1"/>
        </xdr:cNvSpPr>
      </xdr:nvSpPr>
      <xdr:spPr bwMode="auto">
        <a:xfrm>
          <a:off x="4313208" y="327804"/>
          <a:ext cx="552540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108779</xdr:colOff>
      <xdr:row>4</xdr:row>
      <xdr:rowOff>295275</xdr:rowOff>
    </xdr:to>
    <xdr:sp macro="" textlink="">
      <xdr:nvSpPr>
        <xdr:cNvPr id="20232" name="AutoShape 1" hidden="1"/>
        <xdr:cNvSpPr>
          <a:spLocks noChangeAspect="1" noChangeArrowheads="1"/>
        </xdr:cNvSpPr>
      </xdr:nvSpPr>
      <xdr:spPr bwMode="auto">
        <a:xfrm>
          <a:off x="4313208" y="327804"/>
          <a:ext cx="5500288" cy="493683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9</xdr:col>
      <xdr:colOff>99547</xdr:colOff>
      <xdr:row>4</xdr:row>
      <xdr:rowOff>295275</xdr:rowOff>
    </xdr:to>
    <xdr:sp macro="" textlink="">
      <xdr:nvSpPr>
        <xdr:cNvPr id="20233" name="AutoShape 1" hidden="1"/>
        <xdr:cNvSpPr>
          <a:spLocks noChangeAspect="1" noChangeArrowheads="1"/>
        </xdr:cNvSpPr>
      </xdr:nvSpPr>
      <xdr:spPr bwMode="auto">
        <a:xfrm>
          <a:off x="5391509" y="327804"/>
          <a:ext cx="441275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324977</xdr:colOff>
      <xdr:row>4</xdr:row>
      <xdr:rowOff>295275</xdr:rowOff>
    </xdr:to>
    <xdr:sp macro="" textlink="">
      <xdr:nvSpPr>
        <xdr:cNvPr id="20234" name="AutoShape 1" hidden="1"/>
        <xdr:cNvSpPr>
          <a:spLocks noChangeAspect="1" noChangeArrowheads="1"/>
        </xdr:cNvSpPr>
      </xdr:nvSpPr>
      <xdr:spPr bwMode="auto">
        <a:xfrm>
          <a:off x="4313208" y="327804"/>
          <a:ext cx="571648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394251</xdr:colOff>
      <xdr:row>4</xdr:row>
      <xdr:rowOff>295275</xdr:rowOff>
    </xdr:to>
    <xdr:sp macro="" textlink="">
      <xdr:nvSpPr>
        <xdr:cNvPr id="20235" name="AutoShape 1" hidden="1"/>
        <xdr:cNvSpPr>
          <a:spLocks noChangeAspect="1" noChangeArrowheads="1"/>
        </xdr:cNvSpPr>
      </xdr:nvSpPr>
      <xdr:spPr bwMode="auto">
        <a:xfrm>
          <a:off x="4313208" y="327804"/>
          <a:ext cx="578576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348357</xdr:colOff>
      <xdr:row>4</xdr:row>
      <xdr:rowOff>295275</xdr:rowOff>
    </xdr:to>
    <xdr:sp macro="" textlink="">
      <xdr:nvSpPr>
        <xdr:cNvPr id="20236" name="AutoShape 1" hidden="1"/>
        <xdr:cNvSpPr>
          <a:spLocks noChangeAspect="1" noChangeArrowheads="1"/>
        </xdr:cNvSpPr>
      </xdr:nvSpPr>
      <xdr:spPr bwMode="auto">
        <a:xfrm>
          <a:off x="4313208" y="327804"/>
          <a:ext cx="573986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133891</xdr:colOff>
      <xdr:row>4</xdr:row>
      <xdr:rowOff>295275</xdr:rowOff>
    </xdr:to>
    <xdr:sp macro="" textlink="">
      <xdr:nvSpPr>
        <xdr:cNvPr id="20237" name="AutoShape 1" hidden="1"/>
        <xdr:cNvSpPr>
          <a:spLocks noChangeAspect="1" noChangeArrowheads="1"/>
        </xdr:cNvSpPr>
      </xdr:nvSpPr>
      <xdr:spPr bwMode="auto">
        <a:xfrm>
          <a:off x="4313208" y="327804"/>
          <a:ext cx="552540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108779</xdr:colOff>
      <xdr:row>4</xdr:row>
      <xdr:rowOff>295275</xdr:rowOff>
    </xdr:to>
    <xdr:sp macro="" textlink="">
      <xdr:nvSpPr>
        <xdr:cNvPr id="20238" name="AutoShape 1" hidden="1"/>
        <xdr:cNvSpPr>
          <a:spLocks noChangeAspect="1" noChangeArrowheads="1"/>
        </xdr:cNvSpPr>
      </xdr:nvSpPr>
      <xdr:spPr bwMode="auto">
        <a:xfrm>
          <a:off x="4313208" y="327804"/>
          <a:ext cx="550028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324977</xdr:colOff>
      <xdr:row>4</xdr:row>
      <xdr:rowOff>295275</xdr:rowOff>
    </xdr:to>
    <xdr:sp macro="" textlink="">
      <xdr:nvSpPr>
        <xdr:cNvPr id="20239" name="AutoShape 1" hidden="1"/>
        <xdr:cNvSpPr>
          <a:spLocks noChangeAspect="1" noChangeArrowheads="1"/>
        </xdr:cNvSpPr>
      </xdr:nvSpPr>
      <xdr:spPr bwMode="auto">
        <a:xfrm>
          <a:off x="4313208" y="327804"/>
          <a:ext cx="571648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394251</xdr:colOff>
      <xdr:row>4</xdr:row>
      <xdr:rowOff>295275</xdr:rowOff>
    </xdr:to>
    <xdr:sp macro="" textlink="">
      <xdr:nvSpPr>
        <xdr:cNvPr id="20240" name="AutoShape 1" hidden="1"/>
        <xdr:cNvSpPr>
          <a:spLocks noChangeAspect="1" noChangeArrowheads="1"/>
        </xdr:cNvSpPr>
      </xdr:nvSpPr>
      <xdr:spPr bwMode="auto">
        <a:xfrm>
          <a:off x="4313208" y="327804"/>
          <a:ext cx="578576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143120</xdr:colOff>
      <xdr:row>4</xdr:row>
      <xdr:rowOff>295275</xdr:rowOff>
    </xdr:to>
    <xdr:sp macro="" textlink="">
      <xdr:nvSpPr>
        <xdr:cNvPr id="20241" name="AutoShape 1" hidden="1"/>
        <xdr:cNvSpPr>
          <a:spLocks noChangeAspect="1" noChangeArrowheads="1"/>
        </xdr:cNvSpPr>
      </xdr:nvSpPr>
      <xdr:spPr bwMode="auto">
        <a:xfrm>
          <a:off x="4313208" y="327804"/>
          <a:ext cx="661293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1075966</xdr:colOff>
      <xdr:row>4</xdr:row>
      <xdr:rowOff>295275</xdr:rowOff>
    </xdr:to>
    <xdr:sp macro="" textlink="">
      <xdr:nvSpPr>
        <xdr:cNvPr id="20242" name="AutoShape 1" hidden="1"/>
        <xdr:cNvSpPr>
          <a:spLocks noChangeAspect="1" noChangeArrowheads="1"/>
        </xdr:cNvSpPr>
      </xdr:nvSpPr>
      <xdr:spPr bwMode="auto">
        <a:xfrm>
          <a:off x="4313208" y="327804"/>
          <a:ext cx="646747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1050854</xdr:colOff>
      <xdr:row>4</xdr:row>
      <xdr:rowOff>295275</xdr:rowOff>
    </xdr:to>
    <xdr:sp macro="" textlink="">
      <xdr:nvSpPr>
        <xdr:cNvPr id="20243" name="AutoShape 1" hidden="1"/>
        <xdr:cNvSpPr>
          <a:spLocks noChangeAspect="1" noChangeArrowheads="1"/>
        </xdr:cNvSpPr>
      </xdr:nvSpPr>
      <xdr:spPr bwMode="auto">
        <a:xfrm>
          <a:off x="4313208" y="327804"/>
          <a:ext cx="6442363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12</xdr:col>
      <xdr:colOff>99546</xdr:colOff>
      <xdr:row>4</xdr:row>
      <xdr:rowOff>295275</xdr:rowOff>
    </xdr:to>
    <xdr:sp macro="" textlink="">
      <xdr:nvSpPr>
        <xdr:cNvPr id="20244" name="AutoShape 1" hidden="1"/>
        <xdr:cNvSpPr>
          <a:spLocks noChangeAspect="1" noChangeArrowheads="1"/>
        </xdr:cNvSpPr>
      </xdr:nvSpPr>
      <xdr:spPr bwMode="auto">
        <a:xfrm>
          <a:off x="8626415" y="327804"/>
          <a:ext cx="441275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119740</xdr:colOff>
      <xdr:row>4</xdr:row>
      <xdr:rowOff>295275</xdr:rowOff>
    </xdr:to>
    <xdr:sp macro="" textlink="">
      <xdr:nvSpPr>
        <xdr:cNvPr id="20245" name="AutoShape 1" hidden="1"/>
        <xdr:cNvSpPr>
          <a:spLocks noChangeAspect="1" noChangeArrowheads="1"/>
        </xdr:cNvSpPr>
      </xdr:nvSpPr>
      <xdr:spPr bwMode="auto">
        <a:xfrm>
          <a:off x="4313208" y="327804"/>
          <a:ext cx="658955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186140</xdr:colOff>
      <xdr:row>4</xdr:row>
      <xdr:rowOff>295275</xdr:rowOff>
    </xdr:to>
    <xdr:sp macro="" textlink="">
      <xdr:nvSpPr>
        <xdr:cNvPr id="20246" name="AutoShape 1" hidden="1"/>
        <xdr:cNvSpPr>
          <a:spLocks noChangeAspect="1" noChangeArrowheads="1"/>
        </xdr:cNvSpPr>
      </xdr:nvSpPr>
      <xdr:spPr bwMode="auto">
        <a:xfrm>
          <a:off x="4313208" y="327804"/>
          <a:ext cx="665595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143120</xdr:colOff>
      <xdr:row>4</xdr:row>
      <xdr:rowOff>295275</xdr:rowOff>
    </xdr:to>
    <xdr:sp macro="" textlink="">
      <xdr:nvSpPr>
        <xdr:cNvPr id="20247" name="AutoShape 1" hidden="1"/>
        <xdr:cNvSpPr>
          <a:spLocks noChangeAspect="1" noChangeArrowheads="1"/>
        </xdr:cNvSpPr>
      </xdr:nvSpPr>
      <xdr:spPr bwMode="auto">
        <a:xfrm>
          <a:off x="4313208" y="327804"/>
          <a:ext cx="661293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1075966</xdr:colOff>
      <xdr:row>4</xdr:row>
      <xdr:rowOff>295275</xdr:rowOff>
    </xdr:to>
    <xdr:sp macro="" textlink="">
      <xdr:nvSpPr>
        <xdr:cNvPr id="20248" name="AutoShape 1" hidden="1"/>
        <xdr:cNvSpPr>
          <a:spLocks noChangeAspect="1" noChangeArrowheads="1"/>
        </xdr:cNvSpPr>
      </xdr:nvSpPr>
      <xdr:spPr bwMode="auto">
        <a:xfrm>
          <a:off x="4313208" y="327804"/>
          <a:ext cx="646747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9</xdr:col>
      <xdr:colOff>1050854</xdr:colOff>
      <xdr:row>4</xdr:row>
      <xdr:rowOff>295275</xdr:rowOff>
    </xdr:to>
    <xdr:sp macro="" textlink="">
      <xdr:nvSpPr>
        <xdr:cNvPr id="20249" name="AutoShape 1" hidden="1"/>
        <xdr:cNvSpPr>
          <a:spLocks noChangeAspect="1" noChangeArrowheads="1"/>
        </xdr:cNvSpPr>
      </xdr:nvSpPr>
      <xdr:spPr bwMode="auto">
        <a:xfrm>
          <a:off x="4313208" y="327804"/>
          <a:ext cx="644236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119740</xdr:colOff>
      <xdr:row>4</xdr:row>
      <xdr:rowOff>295275</xdr:rowOff>
    </xdr:to>
    <xdr:sp macro="" textlink="">
      <xdr:nvSpPr>
        <xdr:cNvPr id="20250" name="AutoShape 1" hidden="1"/>
        <xdr:cNvSpPr>
          <a:spLocks noChangeAspect="1" noChangeArrowheads="1"/>
        </xdr:cNvSpPr>
      </xdr:nvSpPr>
      <xdr:spPr bwMode="auto">
        <a:xfrm>
          <a:off x="4313208" y="327804"/>
          <a:ext cx="658955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186140</xdr:colOff>
      <xdr:row>4</xdr:row>
      <xdr:rowOff>295275</xdr:rowOff>
    </xdr:to>
    <xdr:sp macro="" textlink="">
      <xdr:nvSpPr>
        <xdr:cNvPr id="20251" name="AutoShape 1" hidden="1"/>
        <xdr:cNvSpPr>
          <a:spLocks noChangeAspect="1" noChangeArrowheads="1"/>
        </xdr:cNvSpPr>
      </xdr:nvSpPr>
      <xdr:spPr bwMode="auto">
        <a:xfrm>
          <a:off x="4313208" y="327804"/>
          <a:ext cx="665595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1085197</xdr:colOff>
      <xdr:row>4</xdr:row>
      <xdr:rowOff>295275</xdr:rowOff>
    </xdr:to>
    <xdr:sp macro="" textlink="">
      <xdr:nvSpPr>
        <xdr:cNvPr id="20252" name="AutoShape 1" hidden="1"/>
        <xdr:cNvSpPr>
          <a:spLocks noChangeAspect="1" noChangeArrowheads="1"/>
        </xdr:cNvSpPr>
      </xdr:nvSpPr>
      <xdr:spPr bwMode="auto">
        <a:xfrm>
          <a:off x="4313208" y="327804"/>
          <a:ext cx="754638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867854</xdr:colOff>
      <xdr:row>4</xdr:row>
      <xdr:rowOff>295275</xdr:rowOff>
    </xdr:to>
    <xdr:sp macro="" textlink="">
      <xdr:nvSpPr>
        <xdr:cNvPr id="20253" name="AutoShape 1" hidden="1"/>
        <xdr:cNvSpPr>
          <a:spLocks noChangeAspect="1" noChangeArrowheads="1"/>
        </xdr:cNvSpPr>
      </xdr:nvSpPr>
      <xdr:spPr bwMode="auto">
        <a:xfrm>
          <a:off x="4313208" y="327804"/>
          <a:ext cx="733766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842742</xdr:colOff>
      <xdr:row>4</xdr:row>
      <xdr:rowOff>295275</xdr:rowOff>
    </xdr:to>
    <xdr:sp macro="" textlink="">
      <xdr:nvSpPr>
        <xdr:cNvPr id="20254" name="AutoShape 1" hidden="1"/>
        <xdr:cNvSpPr>
          <a:spLocks noChangeAspect="1" noChangeArrowheads="1"/>
        </xdr:cNvSpPr>
      </xdr:nvSpPr>
      <xdr:spPr bwMode="auto">
        <a:xfrm>
          <a:off x="4313208" y="327804"/>
          <a:ext cx="7312553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12</xdr:col>
      <xdr:colOff>99548</xdr:colOff>
      <xdr:row>4</xdr:row>
      <xdr:rowOff>295275</xdr:rowOff>
    </xdr:to>
    <xdr:sp macro="" textlink="">
      <xdr:nvSpPr>
        <xdr:cNvPr id="20255" name="AutoShape 1" hidden="1"/>
        <xdr:cNvSpPr>
          <a:spLocks noChangeAspect="1" noChangeArrowheads="1"/>
        </xdr:cNvSpPr>
      </xdr:nvSpPr>
      <xdr:spPr bwMode="auto">
        <a:xfrm>
          <a:off x="8626415" y="327804"/>
          <a:ext cx="441275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1061817</xdr:colOff>
      <xdr:row>4</xdr:row>
      <xdr:rowOff>295275</xdr:rowOff>
    </xdr:to>
    <xdr:sp macro="" textlink="">
      <xdr:nvSpPr>
        <xdr:cNvPr id="20256" name="AutoShape 1" hidden="1"/>
        <xdr:cNvSpPr>
          <a:spLocks noChangeAspect="1" noChangeArrowheads="1"/>
        </xdr:cNvSpPr>
      </xdr:nvSpPr>
      <xdr:spPr bwMode="auto">
        <a:xfrm>
          <a:off x="4313208" y="327804"/>
          <a:ext cx="753162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1131091</xdr:colOff>
      <xdr:row>4</xdr:row>
      <xdr:rowOff>295275</xdr:rowOff>
    </xdr:to>
    <xdr:sp macro="" textlink="">
      <xdr:nvSpPr>
        <xdr:cNvPr id="20257" name="AutoShape 1" hidden="1"/>
        <xdr:cNvSpPr>
          <a:spLocks noChangeAspect="1" noChangeArrowheads="1"/>
        </xdr:cNvSpPr>
      </xdr:nvSpPr>
      <xdr:spPr bwMode="auto">
        <a:xfrm>
          <a:off x="4313208" y="327804"/>
          <a:ext cx="754914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1085197</xdr:colOff>
      <xdr:row>4</xdr:row>
      <xdr:rowOff>295275</xdr:rowOff>
    </xdr:to>
    <xdr:sp macro="" textlink="">
      <xdr:nvSpPr>
        <xdr:cNvPr id="20258" name="AutoShape 1" hidden="1"/>
        <xdr:cNvSpPr>
          <a:spLocks noChangeAspect="1" noChangeArrowheads="1"/>
        </xdr:cNvSpPr>
      </xdr:nvSpPr>
      <xdr:spPr bwMode="auto">
        <a:xfrm>
          <a:off x="4313208" y="327804"/>
          <a:ext cx="754638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867854</xdr:colOff>
      <xdr:row>4</xdr:row>
      <xdr:rowOff>295275</xdr:rowOff>
    </xdr:to>
    <xdr:sp macro="" textlink="">
      <xdr:nvSpPr>
        <xdr:cNvPr id="20259" name="AutoShape 1" hidden="1"/>
        <xdr:cNvSpPr>
          <a:spLocks noChangeAspect="1" noChangeArrowheads="1"/>
        </xdr:cNvSpPr>
      </xdr:nvSpPr>
      <xdr:spPr bwMode="auto">
        <a:xfrm>
          <a:off x="4313208" y="327804"/>
          <a:ext cx="733766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842742</xdr:colOff>
      <xdr:row>4</xdr:row>
      <xdr:rowOff>295275</xdr:rowOff>
    </xdr:to>
    <xdr:sp macro="" textlink="">
      <xdr:nvSpPr>
        <xdr:cNvPr id="20260" name="AutoShape 1" hidden="1"/>
        <xdr:cNvSpPr>
          <a:spLocks noChangeAspect="1" noChangeArrowheads="1"/>
        </xdr:cNvSpPr>
      </xdr:nvSpPr>
      <xdr:spPr bwMode="auto">
        <a:xfrm>
          <a:off x="4313208" y="327804"/>
          <a:ext cx="731255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1061817</xdr:colOff>
      <xdr:row>4</xdr:row>
      <xdr:rowOff>295275</xdr:rowOff>
    </xdr:to>
    <xdr:sp macro="" textlink="">
      <xdr:nvSpPr>
        <xdr:cNvPr id="20261" name="AutoShape 1" hidden="1"/>
        <xdr:cNvSpPr>
          <a:spLocks noChangeAspect="1" noChangeArrowheads="1"/>
        </xdr:cNvSpPr>
      </xdr:nvSpPr>
      <xdr:spPr bwMode="auto">
        <a:xfrm>
          <a:off x="4313208" y="327804"/>
          <a:ext cx="753162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10</xdr:col>
      <xdr:colOff>1131091</xdr:colOff>
      <xdr:row>4</xdr:row>
      <xdr:rowOff>295275</xdr:rowOff>
    </xdr:to>
    <xdr:sp macro="" textlink="">
      <xdr:nvSpPr>
        <xdr:cNvPr id="20262" name="AutoShape 1" hidden="1"/>
        <xdr:cNvSpPr>
          <a:spLocks noChangeAspect="1" noChangeArrowheads="1"/>
        </xdr:cNvSpPr>
      </xdr:nvSpPr>
      <xdr:spPr bwMode="auto">
        <a:xfrm>
          <a:off x="4313208" y="327804"/>
          <a:ext cx="754914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877088</xdr:colOff>
      <xdr:row>4</xdr:row>
      <xdr:rowOff>295275</xdr:rowOff>
    </xdr:to>
    <xdr:sp macro="" textlink="">
      <xdr:nvSpPr>
        <xdr:cNvPr id="20263" name="AutoShape 1" hidden="1"/>
        <xdr:cNvSpPr>
          <a:spLocks noChangeAspect="1" noChangeArrowheads="1"/>
        </xdr:cNvSpPr>
      </xdr:nvSpPr>
      <xdr:spPr bwMode="auto">
        <a:xfrm>
          <a:off x="4313208" y="327804"/>
          <a:ext cx="842520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659745</xdr:colOff>
      <xdr:row>4</xdr:row>
      <xdr:rowOff>295275</xdr:rowOff>
    </xdr:to>
    <xdr:sp macro="" textlink="">
      <xdr:nvSpPr>
        <xdr:cNvPr id="20264" name="AutoShape 1" hidden="1"/>
        <xdr:cNvSpPr>
          <a:spLocks noChangeAspect="1" noChangeArrowheads="1"/>
        </xdr:cNvSpPr>
      </xdr:nvSpPr>
      <xdr:spPr bwMode="auto">
        <a:xfrm>
          <a:off x="4313208" y="327804"/>
          <a:ext cx="820785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634633</xdr:colOff>
      <xdr:row>4</xdr:row>
      <xdr:rowOff>295275</xdr:rowOff>
    </xdr:to>
    <xdr:sp macro="" textlink="">
      <xdr:nvSpPr>
        <xdr:cNvPr id="20265" name="AutoShape 1" hidden="1"/>
        <xdr:cNvSpPr>
          <a:spLocks noChangeAspect="1" noChangeArrowheads="1"/>
        </xdr:cNvSpPr>
      </xdr:nvSpPr>
      <xdr:spPr bwMode="auto">
        <a:xfrm>
          <a:off x="4313208" y="327804"/>
          <a:ext cx="8182746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12</xdr:col>
      <xdr:colOff>99548</xdr:colOff>
      <xdr:row>4</xdr:row>
      <xdr:rowOff>295275</xdr:rowOff>
    </xdr:to>
    <xdr:sp macro="" textlink="">
      <xdr:nvSpPr>
        <xdr:cNvPr id="20266" name="AutoShape 1" hidden="1"/>
        <xdr:cNvSpPr>
          <a:spLocks noChangeAspect="1" noChangeArrowheads="1"/>
        </xdr:cNvSpPr>
      </xdr:nvSpPr>
      <xdr:spPr bwMode="auto">
        <a:xfrm>
          <a:off x="8626415" y="327804"/>
          <a:ext cx="441275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853708</xdr:colOff>
      <xdr:row>4</xdr:row>
      <xdr:rowOff>295275</xdr:rowOff>
    </xdr:to>
    <xdr:sp macro="" textlink="">
      <xdr:nvSpPr>
        <xdr:cNvPr id="20267" name="AutoShape 1" hidden="1"/>
        <xdr:cNvSpPr>
          <a:spLocks noChangeAspect="1" noChangeArrowheads="1"/>
        </xdr:cNvSpPr>
      </xdr:nvSpPr>
      <xdr:spPr bwMode="auto">
        <a:xfrm>
          <a:off x="4313208" y="327804"/>
          <a:ext cx="840182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922982</xdr:colOff>
      <xdr:row>4</xdr:row>
      <xdr:rowOff>295275</xdr:rowOff>
    </xdr:to>
    <xdr:sp macro="" textlink="">
      <xdr:nvSpPr>
        <xdr:cNvPr id="20268" name="AutoShape 1" hidden="1"/>
        <xdr:cNvSpPr>
          <a:spLocks noChangeAspect="1" noChangeArrowheads="1"/>
        </xdr:cNvSpPr>
      </xdr:nvSpPr>
      <xdr:spPr bwMode="auto">
        <a:xfrm>
          <a:off x="4313208" y="327804"/>
          <a:ext cx="847109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877088</xdr:colOff>
      <xdr:row>4</xdr:row>
      <xdr:rowOff>295275</xdr:rowOff>
    </xdr:to>
    <xdr:sp macro="" textlink="">
      <xdr:nvSpPr>
        <xdr:cNvPr id="20269" name="AutoShape 1" hidden="1"/>
        <xdr:cNvSpPr>
          <a:spLocks noChangeAspect="1" noChangeArrowheads="1"/>
        </xdr:cNvSpPr>
      </xdr:nvSpPr>
      <xdr:spPr bwMode="auto">
        <a:xfrm>
          <a:off x="4313208" y="327804"/>
          <a:ext cx="842520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659745</xdr:colOff>
      <xdr:row>4</xdr:row>
      <xdr:rowOff>295275</xdr:rowOff>
    </xdr:to>
    <xdr:sp macro="" textlink="">
      <xdr:nvSpPr>
        <xdr:cNvPr id="20270" name="AutoShape 1" hidden="1"/>
        <xdr:cNvSpPr>
          <a:spLocks noChangeAspect="1" noChangeArrowheads="1"/>
        </xdr:cNvSpPr>
      </xdr:nvSpPr>
      <xdr:spPr bwMode="auto">
        <a:xfrm>
          <a:off x="4313208" y="327804"/>
          <a:ext cx="820785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634633</xdr:colOff>
      <xdr:row>4</xdr:row>
      <xdr:rowOff>295275</xdr:rowOff>
    </xdr:to>
    <xdr:sp macro="" textlink="">
      <xdr:nvSpPr>
        <xdr:cNvPr id="20271" name="AutoShape 1" hidden="1"/>
        <xdr:cNvSpPr>
          <a:spLocks noChangeAspect="1" noChangeArrowheads="1"/>
        </xdr:cNvSpPr>
      </xdr:nvSpPr>
      <xdr:spPr bwMode="auto">
        <a:xfrm>
          <a:off x="4313208" y="327804"/>
          <a:ext cx="818274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853708</xdr:colOff>
      <xdr:row>4</xdr:row>
      <xdr:rowOff>295275</xdr:rowOff>
    </xdr:to>
    <xdr:sp macro="" textlink="">
      <xdr:nvSpPr>
        <xdr:cNvPr id="20272" name="AutoShape 1" hidden="1"/>
        <xdr:cNvSpPr>
          <a:spLocks noChangeAspect="1" noChangeArrowheads="1"/>
        </xdr:cNvSpPr>
      </xdr:nvSpPr>
      <xdr:spPr bwMode="auto">
        <a:xfrm>
          <a:off x="4313208" y="327804"/>
          <a:ext cx="840182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11</xdr:col>
      <xdr:colOff>922982</xdr:colOff>
      <xdr:row>4</xdr:row>
      <xdr:rowOff>295275</xdr:rowOff>
    </xdr:to>
    <xdr:sp macro="" textlink="">
      <xdr:nvSpPr>
        <xdr:cNvPr id="20273" name="AutoShape 1" hidden="1"/>
        <xdr:cNvSpPr>
          <a:spLocks noChangeAspect="1" noChangeArrowheads="1"/>
        </xdr:cNvSpPr>
      </xdr:nvSpPr>
      <xdr:spPr bwMode="auto">
        <a:xfrm>
          <a:off x="4313208" y="327804"/>
          <a:ext cx="847109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668974</xdr:colOff>
      <xdr:row>4</xdr:row>
      <xdr:rowOff>295275</xdr:rowOff>
    </xdr:to>
    <xdr:sp macro="" textlink="">
      <xdr:nvSpPr>
        <xdr:cNvPr id="20274" name="AutoShape 1" hidden="1"/>
        <xdr:cNvSpPr>
          <a:spLocks noChangeAspect="1" noChangeArrowheads="1"/>
        </xdr:cNvSpPr>
      </xdr:nvSpPr>
      <xdr:spPr bwMode="auto">
        <a:xfrm>
          <a:off x="4313208" y="327804"/>
          <a:ext cx="929538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421079</xdr:colOff>
      <xdr:row>4</xdr:row>
      <xdr:rowOff>295275</xdr:rowOff>
    </xdr:to>
    <xdr:sp macro="" textlink="">
      <xdr:nvSpPr>
        <xdr:cNvPr id="20275" name="AutoShape 1" hidden="1"/>
        <xdr:cNvSpPr>
          <a:spLocks noChangeAspect="1" noChangeArrowheads="1"/>
        </xdr:cNvSpPr>
      </xdr:nvSpPr>
      <xdr:spPr bwMode="auto">
        <a:xfrm>
          <a:off x="4313208" y="327804"/>
          <a:ext cx="904749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395967</xdr:colOff>
      <xdr:row>4</xdr:row>
      <xdr:rowOff>295275</xdr:rowOff>
    </xdr:to>
    <xdr:sp macro="" textlink="">
      <xdr:nvSpPr>
        <xdr:cNvPr id="20276" name="AutoShape 1" hidden="1"/>
        <xdr:cNvSpPr>
          <a:spLocks noChangeAspect="1" noChangeArrowheads="1"/>
        </xdr:cNvSpPr>
      </xdr:nvSpPr>
      <xdr:spPr bwMode="auto">
        <a:xfrm>
          <a:off x="4313208" y="327804"/>
          <a:ext cx="9022382" cy="493683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13</xdr:col>
      <xdr:colOff>99549</xdr:colOff>
      <xdr:row>4</xdr:row>
      <xdr:rowOff>295275</xdr:rowOff>
    </xdr:to>
    <xdr:sp macro="" textlink="">
      <xdr:nvSpPr>
        <xdr:cNvPr id="20277" name="AutoShape 1" hidden="1"/>
        <xdr:cNvSpPr>
          <a:spLocks noChangeAspect="1" noChangeArrowheads="1"/>
        </xdr:cNvSpPr>
      </xdr:nvSpPr>
      <xdr:spPr bwMode="auto">
        <a:xfrm>
          <a:off x="9704717" y="327804"/>
          <a:ext cx="441275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645594</xdr:colOff>
      <xdr:row>4</xdr:row>
      <xdr:rowOff>295275</xdr:rowOff>
    </xdr:to>
    <xdr:sp macro="" textlink="">
      <xdr:nvSpPr>
        <xdr:cNvPr id="20278" name="AutoShape 1" hidden="1"/>
        <xdr:cNvSpPr>
          <a:spLocks noChangeAspect="1" noChangeArrowheads="1"/>
        </xdr:cNvSpPr>
      </xdr:nvSpPr>
      <xdr:spPr bwMode="auto">
        <a:xfrm>
          <a:off x="4313208" y="327804"/>
          <a:ext cx="927200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714868</xdr:colOff>
      <xdr:row>4</xdr:row>
      <xdr:rowOff>295275</xdr:rowOff>
    </xdr:to>
    <xdr:sp macro="" textlink="">
      <xdr:nvSpPr>
        <xdr:cNvPr id="20279" name="AutoShape 1" hidden="1"/>
        <xdr:cNvSpPr>
          <a:spLocks noChangeAspect="1" noChangeArrowheads="1"/>
        </xdr:cNvSpPr>
      </xdr:nvSpPr>
      <xdr:spPr bwMode="auto">
        <a:xfrm>
          <a:off x="4313208" y="327804"/>
          <a:ext cx="934128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668974</xdr:colOff>
      <xdr:row>4</xdr:row>
      <xdr:rowOff>295275</xdr:rowOff>
    </xdr:to>
    <xdr:sp macro="" textlink="">
      <xdr:nvSpPr>
        <xdr:cNvPr id="20280" name="AutoShape 1" hidden="1"/>
        <xdr:cNvSpPr>
          <a:spLocks noChangeAspect="1" noChangeArrowheads="1"/>
        </xdr:cNvSpPr>
      </xdr:nvSpPr>
      <xdr:spPr bwMode="auto">
        <a:xfrm>
          <a:off x="4313208" y="327804"/>
          <a:ext cx="929538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421079</xdr:colOff>
      <xdr:row>4</xdr:row>
      <xdr:rowOff>295275</xdr:rowOff>
    </xdr:to>
    <xdr:sp macro="" textlink="">
      <xdr:nvSpPr>
        <xdr:cNvPr id="20281" name="AutoShape 1" hidden="1"/>
        <xdr:cNvSpPr>
          <a:spLocks noChangeAspect="1" noChangeArrowheads="1"/>
        </xdr:cNvSpPr>
      </xdr:nvSpPr>
      <xdr:spPr bwMode="auto">
        <a:xfrm>
          <a:off x="4313208" y="327804"/>
          <a:ext cx="904749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395967</xdr:colOff>
      <xdr:row>4</xdr:row>
      <xdr:rowOff>295275</xdr:rowOff>
    </xdr:to>
    <xdr:sp macro="" textlink="">
      <xdr:nvSpPr>
        <xdr:cNvPr id="20282" name="AutoShape 1" hidden="1"/>
        <xdr:cNvSpPr>
          <a:spLocks noChangeAspect="1" noChangeArrowheads="1"/>
        </xdr:cNvSpPr>
      </xdr:nvSpPr>
      <xdr:spPr bwMode="auto">
        <a:xfrm>
          <a:off x="4313208" y="327804"/>
          <a:ext cx="902238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645594</xdr:colOff>
      <xdr:row>4</xdr:row>
      <xdr:rowOff>295275</xdr:rowOff>
    </xdr:to>
    <xdr:sp macro="" textlink="">
      <xdr:nvSpPr>
        <xdr:cNvPr id="20283" name="AutoShape 1" hidden="1"/>
        <xdr:cNvSpPr>
          <a:spLocks noChangeAspect="1" noChangeArrowheads="1"/>
        </xdr:cNvSpPr>
      </xdr:nvSpPr>
      <xdr:spPr bwMode="auto">
        <a:xfrm>
          <a:off x="4313208" y="327804"/>
          <a:ext cx="927200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12</xdr:col>
      <xdr:colOff>714868</xdr:colOff>
      <xdr:row>4</xdr:row>
      <xdr:rowOff>295275</xdr:rowOff>
    </xdr:to>
    <xdr:sp macro="" textlink="">
      <xdr:nvSpPr>
        <xdr:cNvPr id="20284" name="AutoShape 1" hidden="1"/>
        <xdr:cNvSpPr>
          <a:spLocks noChangeAspect="1" noChangeArrowheads="1"/>
        </xdr:cNvSpPr>
      </xdr:nvSpPr>
      <xdr:spPr bwMode="auto">
        <a:xfrm>
          <a:off x="4313208" y="327804"/>
          <a:ext cx="934128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460862</xdr:colOff>
      <xdr:row>4</xdr:row>
      <xdr:rowOff>295275</xdr:rowOff>
    </xdr:to>
    <xdr:sp macro="" textlink="">
      <xdr:nvSpPr>
        <xdr:cNvPr id="20285" name="AutoShape 1" hidden="1"/>
        <xdr:cNvSpPr>
          <a:spLocks noChangeAspect="1" noChangeArrowheads="1"/>
        </xdr:cNvSpPr>
      </xdr:nvSpPr>
      <xdr:spPr bwMode="auto">
        <a:xfrm>
          <a:off x="4313208" y="327804"/>
          <a:ext cx="1016557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215841</xdr:colOff>
      <xdr:row>4</xdr:row>
      <xdr:rowOff>295275</xdr:rowOff>
    </xdr:to>
    <xdr:sp macro="" textlink="">
      <xdr:nvSpPr>
        <xdr:cNvPr id="20286" name="AutoShape 1" hidden="1"/>
        <xdr:cNvSpPr>
          <a:spLocks noChangeAspect="1" noChangeArrowheads="1"/>
        </xdr:cNvSpPr>
      </xdr:nvSpPr>
      <xdr:spPr bwMode="auto">
        <a:xfrm>
          <a:off x="4313208" y="327804"/>
          <a:ext cx="992055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190729</xdr:colOff>
      <xdr:row>4</xdr:row>
      <xdr:rowOff>295275</xdr:rowOff>
    </xdr:to>
    <xdr:sp macro="" textlink="">
      <xdr:nvSpPr>
        <xdr:cNvPr id="20287" name="AutoShape 1" hidden="1"/>
        <xdr:cNvSpPr>
          <a:spLocks noChangeAspect="1" noChangeArrowheads="1"/>
        </xdr:cNvSpPr>
      </xdr:nvSpPr>
      <xdr:spPr bwMode="auto">
        <a:xfrm>
          <a:off x="4313208" y="327804"/>
          <a:ext cx="9895446" cy="493683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14</xdr:col>
      <xdr:colOff>99549</xdr:colOff>
      <xdr:row>4</xdr:row>
      <xdr:rowOff>295275</xdr:rowOff>
    </xdr:to>
    <xdr:sp macro="" textlink="">
      <xdr:nvSpPr>
        <xdr:cNvPr id="20288" name="AutoShape 1" hidden="1"/>
        <xdr:cNvSpPr>
          <a:spLocks noChangeAspect="1" noChangeArrowheads="1"/>
        </xdr:cNvSpPr>
      </xdr:nvSpPr>
      <xdr:spPr bwMode="auto">
        <a:xfrm>
          <a:off x="10783019" y="327804"/>
          <a:ext cx="441275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437482</xdr:colOff>
      <xdr:row>4</xdr:row>
      <xdr:rowOff>295275</xdr:rowOff>
    </xdr:to>
    <xdr:sp macro="" textlink="">
      <xdr:nvSpPr>
        <xdr:cNvPr id="20289" name="AutoShape 1" hidden="1"/>
        <xdr:cNvSpPr>
          <a:spLocks noChangeAspect="1" noChangeArrowheads="1"/>
        </xdr:cNvSpPr>
      </xdr:nvSpPr>
      <xdr:spPr bwMode="auto">
        <a:xfrm>
          <a:off x="4313208" y="327804"/>
          <a:ext cx="1014219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506756</xdr:colOff>
      <xdr:row>4</xdr:row>
      <xdr:rowOff>295275</xdr:rowOff>
    </xdr:to>
    <xdr:sp macro="" textlink="">
      <xdr:nvSpPr>
        <xdr:cNvPr id="20290" name="AutoShape 1" hidden="1"/>
        <xdr:cNvSpPr>
          <a:spLocks noChangeAspect="1" noChangeArrowheads="1"/>
        </xdr:cNvSpPr>
      </xdr:nvSpPr>
      <xdr:spPr bwMode="auto">
        <a:xfrm>
          <a:off x="4313208" y="327804"/>
          <a:ext cx="1021147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460862</xdr:colOff>
      <xdr:row>4</xdr:row>
      <xdr:rowOff>295275</xdr:rowOff>
    </xdr:to>
    <xdr:sp macro="" textlink="">
      <xdr:nvSpPr>
        <xdr:cNvPr id="20291" name="AutoShape 1" hidden="1"/>
        <xdr:cNvSpPr>
          <a:spLocks noChangeAspect="1" noChangeArrowheads="1"/>
        </xdr:cNvSpPr>
      </xdr:nvSpPr>
      <xdr:spPr bwMode="auto">
        <a:xfrm>
          <a:off x="4313208" y="327804"/>
          <a:ext cx="1016557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215841</xdr:colOff>
      <xdr:row>4</xdr:row>
      <xdr:rowOff>295275</xdr:rowOff>
    </xdr:to>
    <xdr:sp macro="" textlink="">
      <xdr:nvSpPr>
        <xdr:cNvPr id="20292" name="AutoShape 1" hidden="1"/>
        <xdr:cNvSpPr>
          <a:spLocks noChangeAspect="1" noChangeArrowheads="1"/>
        </xdr:cNvSpPr>
      </xdr:nvSpPr>
      <xdr:spPr bwMode="auto">
        <a:xfrm>
          <a:off x="4313208" y="327804"/>
          <a:ext cx="992055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190729</xdr:colOff>
      <xdr:row>4</xdr:row>
      <xdr:rowOff>295275</xdr:rowOff>
    </xdr:to>
    <xdr:sp macro="" textlink="">
      <xdr:nvSpPr>
        <xdr:cNvPr id="20293" name="AutoShape 1" hidden="1"/>
        <xdr:cNvSpPr>
          <a:spLocks noChangeAspect="1" noChangeArrowheads="1"/>
        </xdr:cNvSpPr>
      </xdr:nvSpPr>
      <xdr:spPr bwMode="auto">
        <a:xfrm>
          <a:off x="4313208" y="327804"/>
          <a:ext cx="989544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437482</xdr:colOff>
      <xdr:row>4</xdr:row>
      <xdr:rowOff>295275</xdr:rowOff>
    </xdr:to>
    <xdr:sp macro="" textlink="">
      <xdr:nvSpPr>
        <xdr:cNvPr id="20294" name="AutoShape 1" hidden="1"/>
        <xdr:cNvSpPr>
          <a:spLocks noChangeAspect="1" noChangeArrowheads="1"/>
        </xdr:cNvSpPr>
      </xdr:nvSpPr>
      <xdr:spPr bwMode="auto">
        <a:xfrm>
          <a:off x="4313208" y="327804"/>
          <a:ext cx="1014219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506756</xdr:colOff>
      <xdr:row>4</xdr:row>
      <xdr:rowOff>295275</xdr:rowOff>
    </xdr:to>
    <xdr:sp macro="" textlink="">
      <xdr:nvSpPr>
        <xdr:cNvPr id="20295" name="AutoShape 1" hidden="1"/>
        <xdr:cNvSpPr>
          <a:spLocks noChangeAspect="1" noChangeArrowheads="1"/>
        </xdr:cNvSpPr>
      </xdr:nvSpPr>
      <xdr:spPr bwMode="auto">
        <a:xfrm>
          <a:off x="4313208" y="327804"/>
          <a:ext cx="1021147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225075</xdr:colOff>
      <xdr:row>4</xdr:row>
      <xdr:rowOff>295275</xdr:rowOff>
    </xdr:to>
    <xdr:sp macro="" textlink="">
      <xdr:nvSpPr>
        <xdr:cNvPr id="20296" name="AutoShape 1" hidden="1"/>
        <xdr:cNvSpPr>
          <a:spLocks noChangeAspect="1" noChangeArrowheads="1"/>
        </xdr:cNvSpPr>
      </xdr:nvSpPr>
      <xdr:spPr bwMode="auto">
        <a:xfrm>
          <a:off x="4313208" y="327804"/>
          <a:ext cx="1100809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7732</xdr:colOff>
      <xdr:row>4</xdr:row>
      <xdr:rowOff>295275</xdr:rowOff>
    </xdr:to>
    <xdr:sp macro="" textlink="">
      <xdr:nvSpPr>
        <xdr:cNvPr id="20297" name="AutoShape 1" hidden="1"/>
        <xdr:cNvSpPr>
          <a:spLocks noChangeAspect="1" noChangeArrowheads="1"/>
        </xdr:cNvSpPr>
      </xdr:nvSpPr>
      <xdr:spPr bwMode="auto">
        <a:xfrm>
          <a:off x="4313208" y="327804"/>
          <a:ext cx="1079075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1132809</xdr:colOff>
      <xdr:row>4</xdr:row>
      <xdr:rowOff>295275</xdr:rowOff>
    </xdr:to>
    <xdr:sp macro="" textlink="">
      <xdr:nvSpPr>
        <xdr:cNvPr id="20298" name="AutoShape 1" hidden="1"/>
        <xdr:cNvSpPr>
          <a:spLocks noChangeAspect="1" noChangeArrowheads="1"/>
        </xdr:cNvSpPr>
      </xdr:nvSpPr>
      <xdr:spPr bwMode="auto">
        <a:xfrm>
          <a:off x="4313208" y="327804"/>
          <a:ext cx="10785768" cy="493683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15</xdr:col>
      <xdr:colOff>99548</xdr:colOff>
      <xdr:row>4</xdr:row>
      <xdr:rowOff>295275</xdr:rowOff>
    </xdr:to>
    <xdr:sp macro="" textlink="">
      <xdr:nvSpPr>
        <xdr:cNvPr id="20299" name="AutoShape 1" hidden="1"/>
        <xdr:cNvSpPr>
          <a:spLocks noChangeAspect="1" noChangeArrowheads="1"/>
        </xdr:cNvSpPr>
      </xdr:nvSpPr>
      <xdr:spPr bwMode="auto">
        <a:xfrm>
          <a:off x="11861321" y="327804"/>
          <a:ext cx="441275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201695</xdr:colOff>
      <xdr:row>4</xdr:row>
      <xdr:rowOff>295275</xdr:rowOff>
    </xdr:to>
    <xdr:sp macro="" textlink="">
      <xdr:nvSpPr>
        <xdr:cNvPr id="20300" name="AutoShape 1" hidden="1"/>
        <xdr:cNvSpPr>
          <a:spLocks noChangeAspect="1" noChangeArrowheads="1"/>
        </xdr:cNvSpPr>
      </xdr:nvSpPr>
      <xdr:spPr bwMode="auto">
        <a:xfrm>
          <a:off x="4313208" y="327804"/>
          <a:ext cx="1098471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270969</xdr:colOff>
      <xdr:row>4</xdr:row>
      <xdr:rowOff>295275</xdr:rowOff>
    </xdr:to>
    <xdr:sp macro="" textlink="">
      <xdr:nvSpPr>
        <xdr:cNvPr id="20301" name="AutoShape 1" hidden="1"/>
        <xdr:cNvSpPr>
          <a:spLocks noChangeAspect="1" noChangeArrowheads="1"/>
        </xdr:cNvSpPr>
      </xdr:nvSpPr>
      <xdr:spPr bwMode="auto">
        <a:xfrm>
          <a:off x="4313208" y="327804"/>
          <a:ext cx="110539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225075</xdr:colOff>
      <xdr:row>4</xdr:row>
      <xdr:rowOff>295275</xdr:rowOff>
    </xdr:to>
    <xdr:sp macro="" textlink="">
      <xdr:nvSpPr>
        <xdr:cNvPr id="20302" name="AutoShape 1" hidden="1"/>
        <xdr:cNvSpPr>
          <a:spLocks noChangeAspect="1" noChangeArrowheads="1"/>
        </xdr:cNvSpPr>
      </xdr:nvSpPr>
      <xdr:spPr bwMode="auto">
        <a:xfrm>
          <a:off x="4313208" y="327804"/>
          <a:ext cx="1100809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7732</xdr:colOff>
      <xdr:row>4</xdr:row>
      <xdr:rowOff>295275</xdr:rowOff>
    </xdr:to>
    <xdr:sp macro="" textlink="">
      <xdr:nvSpPr>
        <xdr:cNvPr id="20303" name="AutoShape 1" hidden="1"/>
        <xdr:cNvSpPr>
          <a:spLocks noChangeAspect="1" noChangeArrowheads="1"/>
        </xdr:cNvSpPr>
      </xdr:nvSpPr>
      <xdr:spPr bwMode="auto">
        <a:xfrm>
          <a:off x="4313208" y="327804"/>
          <a:ext cx="10790750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13</xdr:col>
      <xdr:colOff>1132809</xdr:colOff>
      <xdr:row>4</xdr:row>
      <xdr:rowOff>295275</xdr:rowOff>
    </xdr:to>
    <xdr:sp macro="" textlink="">
      <xdr:nvSpPr>
        <xdr:cNvPr id="20304" name="AutoShape 1" hidden="1"/>
        <xdr:cNvSpPr>
          <a:spLocks noChangeAspect="1" noChangeArrowheads="1"/>
        </xdr:cNvSpPr>
      </xdr:nvSpPr>
      <xdr:spPr bwMode="auto">
        <a:xfrm>
          <a:off x="4313208" y="327804"/>
          <a:ext cx="1078576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201695</xdr:colOff>
      <xdr:row>4</xdr:row>
      <xdr:rowOff>295275</xdr:rowOff>
    </xdr:to>
    <xdr:sp macro="" textlink="">
      <xdr:nvSpPr>
        <xdr:cNvPr id="20305" name="AutoShape 1" hidden="1"/>
        <xdr:cNvSpPr>
          <a:spLocks noChangeAspect="1" noChangeArrowheads="1"/>
        </xdr:cNvSpPr>
      </xdr:nvSpPr>
      <xdr:spPr bwMode="auto">
        <a:xfrm>
          <a:off x="4313208" y="327804"/>
          <a:ext cx="1098471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270969</xdr:colOff>
      <xdr:row>4</xdr:row>
      <xdr:rowOff>295275</xdr:rowOff>
    </xdr:to>
    <xdr:sp macro="" textlink="">
      <xdr:nvSpPr>
        <xdr:cNvPr id="20306" name="AutoShape 1" hidden="1"/>
        <xdr:cNvSpPr>
          <a:spLocks noChangeAspect="1" noChangeArrowheads="1"/>
        </xdr:cNvSpPr>
      </xdr:nvSpPr>
      <xdr:spPr bwMode="auto">
        <a:xfrm>
          <a:off x="4313208" y="327804"/>
          <a:ext cx="1105398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15</xdr:col>
      <xdr:colOff>16961</xdr:colOff>
      <xdr:row>4</xdr:row>
      <xdr:rowOff>295275</xdr:rowOff>
    </xdr:to>
    <xdr:sp macro="" textlink="">
      <xdr:nvSpPr>
        <xdr:cNvPr id="20307" name="AutoShape 1" hidden="1"/>
        <xdr:cNvSpPr>
          <a:spLocks noChangeAspect="1" noChangeArrowheads="1"/>
        </xdr:cNvSpPr>
      </xdr:nvSpPr>
      <xdr:spPr bwMode="auto">
        <a:xfrm>
          <a:off x="4313208" y="327804"/>
          <a:ext cx="1187828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949807</xdr:colOff>
      <xdr:row>4</xdr:row>
      <xdr:rowOff>295275</xdr:rowOff>
    </xdr:to>
    <xdr:sp macro="" textlink="">
      <xdr:nvSpPr>
        <xdr:cNvPr id="20308" name="AutoShape 1" hidden="1"/>
        <xdr:cNvSpPr>
          <a:spLocks noChangeAspect="1" noChangeArrowheads="1"/>
        </xdr:cNvSpPr>
      </xdr:nvSpPr>
      <xdr:spPr bwMode="auto">
        <a:xfrm>
          <a:off x="4313208" y="327804"/>
          <a:ext cx="1173282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924695</xdr:colOff>
      <xdr:row>4</xdr:row>
      <xdr:rowOff>295275</xdr:rowOff>
    </xdr:to>
    <xdr:sp macro="" textlink="">
      <xdr:nvSpPr>
        <xdr:cNvPr id="20309" name="AutoShape 1" hidden="1"/>
        <xdr:cNvSpPr>
          <a:spLocks noChangeAspect="1" noChangeArrowheads="1"/>
        </xdr:cNvSpPr>
      </xdr:nvSpPr>
      <xdr:spPr bwMode="auto">
        <a:xfrm>
          <a:off x="4313208" y="327804"/>
          <a:ext cx="11707713" cy="493683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16</xdr:col>
      <xdr:colOff>99549</xdr:colOff>
      <xdr:row>4</xdr:row>
      <xdr:rowOff>295275</xdr:rowOff>
    </xdr:to>
    <xdr:sp macro="" textlink="">
      <xdr:nvSpPr>
        <xdr:cNvPr id="20310" name="AutoShape 1" hidden="1"/>
        <xdr:cNvSpPr>
          <a:spLocks noChangeAspect="1" noChangeArrowheads="1"/>
        </xdr:cNvSpPr>
      </xdr:nvSpPr>
      <xdr:spPr bwMode="auto">
        <a:xfrm>
          <a:off x="12939623" y="327804"/>
          <a:ext cx="441275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14</xdr:col>
      <xdr:colOff>1143770</xdr:colOff>
      <xdr:row>4</xdr:row>
      <xdr:rowOff>295275</xdr:rowOff>
    </xdr:to>
    <xdr:sp macro="" textlink="">
      <xdr:nvSpPr>
        <xdr:cNvPr id="20311" name="AutoShape 1" hidden="1"/>
        <xdr:cNvSpPr>
          <a:spLocks noChangeAspect="1" noChangeArrowheads="1"/>
        </xdr:cNvSpPr>
      </xdr:nvSpPr>
      <xdr:spPr bwMode="auto">
        <a:xfrm>
          <a:off x="4313208" y="327804"/>
          <a:ext cx="1185777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15</xdr:col>
      <xdr:colOff>62855</xdr:colOff>
      <xdr:row>4</xdr:row>
      <xdr:rowOff>295275</xdr:rowOff>
    </xdr:to>
    <xdr:sp macro="" textlink="">
      <xdr:nvSpPr>
        <xdr:cNvPr id="20312" name="AutoShape 1" hidden="1"/>
        <xdr:cNvSpPr>
          <a:spLocks noChangeAspect="1" noChangeArrowheads="1"/>
        </xdr:cNvSpPr>
      </xdr:nvSpPr>
      <xdr:spPr bwMode="auto">
        <a:xfrm>
          <a:off x="4313208" y="327804"/>
          <a:ext cx="11924175" cy="493683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15</xdr:col>
      <xdr:colOff>225072</xdr:colOff>
      <xdr:row>4</xdr:row>
      <xdr:rowOff>295275</xdr:rowOff>
    </xdr:to>
    <xdr:sp macro="" textlink="">
      <xdr:nvSpPr>
        <xdr:cNvPr id="20313" name="AutoShape 1" hidden="1"/>
        <xdr:cNvSpPr>
          <a:spLocks noChangeAspect="1" noChangeArrowheads="1"/>
        </xdr:cNvSpPr>
      </xdr:nvSpPr>
      <xdr:spPr bwMode="auto">
        <a:xfrm>
          <a:off x="5391509" y="327804"/>
          <a:ext cx="11008091" cy="493683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15</xdr:col>
      <xdr:colOff>7729</xdr:colOff>
      <xdr:row>4</xdr:row>
      <xdr:rowOff>295275</xdr:rowOff>
    </xdr:to>
    <xdr:sp macro="" textlink="">
      <xdr:nvSpPr>
        <xdr:cNvPr id="20314" name="AutoShape 1" hidden="1"/>
        <xdr:cNvSpPr>
          <a:spLocks noChangeAspect="1" noChangeArrowheads="1"/>
        </xdr:cNvSpPr>
      </xdr:nvSpPr>
      <xdr:spPr bwMode="auto">
        <a:xfrm>
          <a:off x="5391509" y="327804"/>
          <a:ext cx="10790748" cy="493683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14</xdr:col>
      <xdr:colOff>1132806</xdr:colOff>
      <xdr:row>4</xdr:row>
      <xdr:rowOff>295275</xdr:rowOff>
    </xdr:to>
    <xdr:sp macro="" textlink="">
      <xdr:nvSpPr>
        <xdr:cNvPr id="20315" name="AutoShape 1" hidden="1"/>
        <xdr:cNvSpPr>
          <a:spLocks noChangeAspect="1" noChangeArrowheads="1"/>
        </xdr:cNvSpPr>
      </xdr:nvSpPr>
      <xdr:spPr bwMode="auto">
        <a:xfrm>
          <a:off x="5391509" y="327804"/>
          <a:ext cx="10785765" cy="493683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15</xdr:col>
      <xdr:colOff>201692</xdr:colOff>
      <xdr:row>4</xdr:row>
      <xdr:rowOff>295275</xdr:rowOff>
    </xdr:to>
    <xdr:sp macro="" textlink="">
      <xdr:nvSpPr>
        <xdr:cNvPr id="20316" name="AutoShape 1" hidden="1"/>
        <xdr:cNvSpPr>
          <a:spLocks noChangeAspect="1" noChangeArrowheads="1"/>
        </xdr:cNvSpPr>
      </xdr:nvSpPr>
      <xdr:spPr bwMode="auto">
        <a:xfrm>
          <a:off x="5391509" y="327804"/>
          <a:ext cx="10984711" cy="493683"/>
        </a:xfrm>
        <a:prstGeom prst="rect">
          <a:avLst/>
        </a:prstGeom>
        <a:noFill/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15</xdr:col>
      <xdr:colOff>270966</xdr:colOff>
      <xdr:row>4</xdr:row>
      <xdr:rowOff>295275</xdr:rowOff>
    </xdr:to>
    <xdr:sp macro="" textlink="">
      <xdr:nvSpPr>
        <xdr:cNvPr id="20317" name="AutoShape 1" hidden="1"/>
        <xdr:cNvSpPr>
          <a:spLocks noChangeAspect="1" noChangeArrowheads="1"/>
        </xdr:cNvSpPr>
      </xdr:nvSpPr>
      <xdr:spPr bwMode="auto">
        <a:xfrm>
          <a:off x="5391509" y="327804"/>
          <a:ext cx="1105398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15</xdr:col>
      <xdr:colOff>959037</xdr:colOff>
      <xdr:row>4</xdr:row>
      <xdr:rowOff>295275</xdr:rowOff>
    </xdr:to>
    <xdr:sp macro="" textlink="">
      <xdr:nvSpPr>
        <xdr:cNvPr id="20318" name="AutoShape 1" hidden="1"/>
        <xdr:cNvSpPr>
          <a:spLocks noChangeAspect="1" noChangeArrowheads="1"/>
        </xdr:cNvSpPr>
      </xdr:nvSpPr>
      <xdr:spPr bwMode="auto">
        <a:xfrm>
          <a:off x="4313208" y="327804"/>
          <a:ext cx="1282035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15</xdr:col>
      <xdr:colOff>741694</xdr:colOff>
      <xdr:row>4</xdr:row>
      <xdr:rowOff>295275</xdr:rowOff>
    </xdr:to>
    <xdr:sp macro="" textlink="">
      <xdr:nvSpPr>
        <xdr:cNvPr id="20319" name="AutoShape 1" hidden="1"/>
        <xdr:cNvSpPr>
          <a:spLocks noChangeAspect="1" noChangeArrowheads="1"/>
        </xdr:cNvSpPr>
      </xdr:nvSpPr>
      <xdr:spPr bwMode="auto">
        <a:xfrm>
          <a:off x="4313208" y="327804"/>
          <a:ext cx="1260301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15</xdr:col>
      <xdr:colOff>716582</xdr:colOff>
      <xdr:row>4</xdr:row>
      <xdr:rowOff>295275</xdr:rowOff>
    </xdr:to>
    <xdr:sp macro="" textlink="">
      <xdr:nvSpPr>
        <xdr:cNvPr id="20320" name="AutoShape 1" hidden="1"/>
        <xdr:cNvSpPr>
          <a:spLocks noChangeAspect="1" noChangeArrowheads="1"/>
        </xdr:cNvSpPr>
      </xdr:nvSpPr>
      <xdr:spPr bwMode="auto">
        <a:xfrm>
          <a:off x="4313208" y="327804"/>
          <a:ext cx="12577902" cy="493683"/>
        </a:xfrm>
        <a:prstGeom prst="rect">
          <a:avLst/>
        </a:prstGeom>
        <a:noFill/>
      </xdr:spPr>
    </xdr:sp>
    <xdr:clientData/>
  </xdr:twoCellAnchor>
  <xdr:twoCellAnchor editAs="oneCell">
    <xdr:from>
      <xdr:col>13</xdr:col>
      <xdr:colOff>0</xdr:colOff>
      <xdr:row>2</xdr:row>
      <xdr:rowOff>0</xdr:rowOff>
    </xdr:from>
    <xdr:to>
      <xdr:col>17</xdr:col>
      <xdr:colOff>99545</xdr:colOff>
      <xdr:row>4</xdr:row>
      <xdr:rowOff>295275</xdr:rowOff>
    </xdr:to>
    <xdr:sp macro="" textlink="">
      <xdr:nvSpPr>
        <xdr:cNvPr id="20321" name="AutoShape 1" hidden="1"/>
        <xdr:cNvSpPr>
          <a:spLocks noChangeAspect="1" noChangeArrowheads="1"/>
        </xdr:cNvSpPr>
      </xdr:nvSpPr>
      <xdr:spPr bwMode="auto">
        <a:xfrm>
          <a:off x="14017925" y="327804"/>
          <a:ext cx="441275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15</xdr:col>
      <xdr:colOff>935657</xdr:colOff>
      <xdr:row>4</xdr:row>
      <xdr:rowOff>295275</xdr:rowOff>
    </xdr:to>
    <xdr:sp macro="" textlink="">
      <xdr:nvSpPr>
        <xdr:cNvPr id="20322" name="AutoShape 1" hidden="1"/>
        <xdr:cNvSpPr>
          <a:spLocks noChangeAspect="1" noChangeArrowheads="1"/>
        </xdr:cNvSpPr>
      </xdr:nvSpPr>
      <xdr:spPr bwMode="auto">
        <a:xfrm>
          <a:off x="4313208" y="327804"/>
          <a:ext cx="1279697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15</xdr:col>
      <xdr:colOff>1004931</xdr:colOff>
      <xdr:row>4</xdr:row>
      <xdr:rowOff>295275</xdr:rowOff>
    </xdr:to>
    <xdr:sp macro="" textlink="">
      <xdr:nvSpPr>
        <xdr:cNvPr id="20323" name="AutoShape 1" hidden="1"/>
        <xdr:cNvSpPr>
          <a:spLocks noChangeAspect="1" noChangeArrowheads="1"/>
        </xdr:cNvSpPr>
      </xdr:nvSpPr>
      <xdr:spPr bwMode="auto">
        <a:xfrm>
          <a:off x="4313208" y="327804"/>
          <a:ext cx="12866251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18</xdr:col>
      <xdr:colOff>225072</xdr:colOff>
      <xdr:row>4</xdr:row>
      <xdr:rowOff>295275</xdr:rowOff>
    </xdr:to>
    <xdr:sp macro="" textlink="">
      <xdr:nvSpPr>
        <xdr:cNvPr id="20324" name="AutoShape 1" hidden="1"/>
        <xdr:cNvSpPr>
          <a:spLocks noChangeAspect="1" noChangeArrowheads="1"/>
        </xdr:cNvSpPr>
      </xdr:nvSpPr>
      <xdr:spPr bwMode="auto">
        <a:xfrm>
          <a:off x="8626415" y="327804"/>
          <a:ext cx="11008091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18</xdr:col>
      <xdr:colOff>7729</xdr:colOff>
      <xdr:row>4</xdr:row>
      <xdr:rowOff>295275</xdr:rowOff>
    </xdr:to>
    <xdr:sp macro="" textlink="">
      <xdr:nvSpPr>
        <xdr:cNvPr id="20325" name="AutoShape 1" hidden="1"/>
        <xdr:cNvSpPr>
          <a:spLocks noChangeAspect="1" noChangeArrowheads="1"/>
        </xdr:cNvSpPr>
      </xdr:nvSpPr>
      <xdr:spPr bwMode="auto">
        <a:xfrm>
          <a:off x="8626415" y="327804"/>
          <a:ext cx="10790748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17</xdr:col>
      <xdr:colOff>1132805</xdr:colOff>
      <xdr:row>4</xdr:row>
      <xdr:rowOff>295275</xdr:rowOff>
    </xdr:to>
    <xdr:sp macro="" textlink="">
      <xdr:nvSpPr>
        <xdr:cNvPr id="20326" name="AutoShape 1" hidden="1"/>
        <xdr:cNvSpPr>
          <a:spLocks noChangeAspect="1" noChangeArrowheads="1"/>
        </xdr:cNvSpPr>
      </xdr:nvSpPr>
      <xdr:spPr bwMode="auto">
        <a:xfrm>
          <a:off x="8626415" y="327804"/>
          <a:ext cx="10785764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18</xdr:col>
      <xdr:colOff>201692</xdr:colOff>
      <xdr:row>4</xdr:row>
      <xdr:rowOff>295275</xdr:rowOff>
    </xdr:to>
    <xdr:sp macro="" textlink="">
      <xdr:nvSpPr>
        <xdr:cNvPr id="20327" name="AutoShape 1" hidden="1"/>
        <xdr:cNvSpPr>
          <a:spLocks noChangeAspect="1" noChangeArrowheads="1"/>
        </xdr:cNvSpPr>
      </xdr:nvSpPr>
      <xdr:spPr bwMode="auto">
        <a:xfrm>
          <a:off x="8626415" y="327804"/>
          <a:ext cx="10984711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18</xdr:col>
      <xdr:colOff>270966</xdr:colOff>
      <xdr:row>4</xdr:row>
      <xdr:rowOff>295275</xdr:rowOff>
    </xdr:to>
    <xdr:sp macro="" textlink="">
      <xdr:nvSpPr>
        <xdr:cNvPr id="20328" name="AutoShape 1" hidden="1"/>
        <xdr:cNvSpPr>
          <a:spLocks noChangeAspect="1" noChangeArrowheads="1"/>
        </xdr:cNvSpPr>
      </xdr:nvSpPr>
      <xdr:spPr bwMode="auto">
        <a:xfrm>
          <a:off x="8626415" y="327804"/>
          <a:ext cx="1105398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16</xdr:col>
      <xdr:colOff>750925</xdr:colOff>
      <xdr:row>4</xdr:row>
      <xdr:rowOff>295275</xdr:rowOff>
    </xdr:to>
    <xdr:sp macro="" textlink="">
      <xdr:nvSpPr>
        <xdr:cNvPr id="20329" name="AutoShape 1" hidden="1"/>
        <xdr:cNvSpPr>
          <a:spLocks noChangeAspect="1" noChangeArrowheads="1"/>
        </xdr:cNvSpPr>
      </xdr:nvSpPr>
      <xdr:spPr bwMode="auto">
        <a:xfrm>
          <a:off x="4313208" y="327804"/>
          <a:ext cx="1369054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16</xdr:col>
      <xdr:colOff>533582</xdr:colOff>
      <xdr:row>4</xdr:row>
      <xdr:rowOff>295275</xdr:rowOff>
    </xdr:to>
    <xdr:sp macro="" textlink="">
      <xdr:nvSpPr>
        <xdr:cNvPr id="20330" name="AutoShape 1" hidden="1"/>
        <xdr:cNvSpPr>
          <a:spLocks noChangeAspect="1" noChangeArrowheads="1"/>
        </xdr:cNvSpPr>
      </xdr:nvSpPr>
      <xdr:spPr bwMode="auto">
        <a:xfrm>
          <a:off x="4313208" y="327804"/>
          <a:ext cx="1347320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16</xdr:col>
      <xdr:colOff>508470</xdr:colOff>
      <xdr:row>4</xdr:row>
      <xdr:rowOff>295275</xdr:rowOff>
    </xdr:to>
    <xdr:sp macro="" textlink="">
      <xdr:nvSpPr>
        <xdr:cNvPr id="20331" name="AutoShape 1" hidden="1"/>
        <xdr:cNvSpPr>
          <a:spLocks noChangeAspect="1" noChangeArrowheads="1"/>
        </xdr:cNvSpPr>
      </xdr:nvSpPr>
      <xdr:spPr bwMode="auto">
        <a:xfrm>
          <a:off x="4313208" y="327804"/>
          <a:ext cx="13448092" cy="493683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2</xdr:row>
      <xdr:rowOff>0</xdr:rowOff>
    </xdr:from>
    <xdr:to>
      <xdr:col>18</xdr:col>
      <xdr:colOff>101883</xdr:colOff>
      <xdr:row>4</xdr:row>
      <xdr:rowOff>295275</xdr:rowOff>
    </xdr:to>
    <xdr:sp macro="" textlink="">
      <xdr:nvSpPr>
        <xdr:cNvPr id="20332" name="AutoShape 1" hidden="1"/>
        <xdr:cNvSpPr>
          <a:spLocks noChangeAspect="1" noChangeArrowheads="1"/>
        </xdr:cNvSpPr>
      </xdr:nvSpPr>
      <xdr:spPr bwMode="auto">
        <a:xfrm>
          <a:off x="15096226" y="327804"/>
          <a:ext cx="441509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16</xdr:col>
      <xdr:colOff>727545</xdr:colOff>
      <xdr:row>4</xdr:row>
      <xdr:rowOff>295275</xdr:rowOff>
    </xdr:to>
    <xdr:sp macro="" textlink="">
      <xdr:nvSpPr>
        <xdr:cNvPr id="20333" name="AutoShape 1" hidden="1"/>
        <xdr:cNvSpPr>
          <a:spLocks noChangeAspect="1" noChangeArrowheads="1"/>
        </xdr:cNvSpPr>
      </xdr:nvSpPr>
      <xdr:spPr bwMode="auto">
        <a:xfrm>
          <a:off x="4313208" y="327804"/>
          <a:ext cx="13667167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16</xdr:col>
      <xdr:colOff>796819</xdr:colOff>
      <xdr:row>4</xdr:row>
      <xdr:rowOff>295275</xdr:rowOff>
    </xdr:to>
    <xdr:sp macro="" textlink="">
      <xdr:nvSpPr>
        <xdr:cNvPr id="20334" name="AutoShape 1" hidden="1"/>
        <xdr:cNvSpPr>
          <a:spLocks noChangeAspect="1" noChangeArrowheads="1"/>
        </xdr:cNvSpPr>
      </xdr:nvSpPr>
      <xdr:spPr bwMode="auto">
        <a:xfrm>
          <a:off x="4313208" y="327804"/>
          <a:ext cx="13736441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18</xdr:col>
      <xdr:colOff>225073</xdr:colOff>
      <xdr:row>4</xdr:row>
      <xdr:rowOff>295275</xdr:rowOff>
    </xdr:to>
    <xdr:sp macro="" textlink="">
      <xdr:nvSpPr>
        <xdr:cNvPr id="20335" name="AutoShape 1" hidden="1"/>
        <xdr:cNvSpPr>
          <a:spLocks noChangeAspect="1" noChangeArrowheads="1"/>
        </xdr:cNvSpPr>
      </xdr:nvSpPr>
      <xdr:spPr bwMode="auto">
        <a:xfrm>
          <a:off x="8626415" y="327804"/>
          <a:ext cx="11008092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18</xdr:col>
      <xdr:colOff>7730</xdr:colOff>
      <xdr:row>4</xdr:row>
      <xdr:rowOff>295275</xdr:rowOff>
    </xdr:to>
    <xdr:sp macro="" textlink="">
      <xdr:nvSpPr>
        <xdr:cNvPr id="20336" name="AutoShape 1" hidden="1"/>
        <xdr:cNvSpPr>
          <a:spLocks noChangeAspect="1" noChangeArrowheads="1"/>
        </xdr:cNvSpPr>
      </xdr:nvSpPr>
      <xdr:spPr bwMode="auto">
        <a:xfrm>
          <a:off x="8626415" y="327804"/>
          <a:ext cx="10790749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17</xdr:col>
      <xdr:colOff>1132806</xdr:colOff>
      <xdr:row>4</xdr:row>
      <xdr:rowOff>295275</xdr:rowOff>
    </xdr:to>
    <xdr:sp macro="" textlink="">
      <xdr:nvSpPr>
        <xdr:cNvPr id="20337" name="AutoShape 1" hidden="1"/>
        <xdr:cNvSpPr>
          <a:spLocks noChangeAspect="1" noChangeArrowheads="1"/>
        </xdr:cNvSpPr>
      </xdr:nvSpPr>
      <xdr:spPr bwMode="auto">
        <a:xfrm>
          <a:off x="8626415" y="327804"/>
          <a:ext cx="10785765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18</xdr:col>
      <xdr:colOff>201693</xdr:colOff>
      <xdr:row>4</xdr:row>
      <xdr:rowOff>295275</xdr:rowOff>
    </xdr:to>
    <xdr:sp macro="" textlink="">
      <xdr:nvSpPr>
        <xdr:cNvPr id="20338" name="AutoShape 1" hidden="1"/>
        <xdr:cNvSpPr>
          <a:spLocks noChangeAspect="1" noChangeArrowheads="1"/>
        </xdr:cNvSpPr>
      </xdr:nvSpPr>
      <xdr:spPr bwMode="auto">
        <a:xfrm>
          <a:off x="8626415" y="327804"/>
          <a:ext cx="10984712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18</xdr:col>
      <xdr:colOff>270967</xdr:colOff>
      <xdr:row>4</xdr:row>
      <xdr:rowOff>295275</xdr:rowOff>
    </xdr:to>
    <xdr:sp macro="" textlink="">
      <xdr:nvSpPr>
        <xdr:cNvPr id="20339" name="AutoShape 1" hidden="1"/>
        <xdr:cNvSpPr>
          <a:spLocks noChangeAspect="1" noChangeArrowheads="1"/>
        </xdr:cNvSpPr>
      </xdr:nvSpPr>
      <xdr:spPr bwMode="auto">
        <a:xfrm>
          <a:off x="8626415" y="327804"/>
          <a:ext cx="1105398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17</xdr:col>
      <xdr:colOff>545149</xdr:colOff>
      <xdr:row>4</xdr:row>
      <xdr:rowOff>295275</xdr:rowOff>
    </xdr:to>
    <xdr:sp macro="" textlink="">
      <xdr:nvSpPr>
        <xdr:cNvPr id="20340" name="AutoShape 1" hidden="1"/>
        <xdr:cNvSpPr>
          <a:spLocks noChangeAspect="1" noChangeArrowheads="1"/>
        </xdr:cNvSpPr>
      </xdr:nvSpPr>
      <xdr:spPr bwMode="auto">
        <a:xfrm>
          <a:off x="4313208" y="327804"/>
          <a:ext cx="1456307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17</xdr:col>
      <xdr:colOff>330682</xdr:colOff>
      <xdr:row>4</xdr:row>
      <xdr:rowOff>295275</xdr:rowOff>
    </xdr:to>
    <xdr:sp macro="" textlink="">
      <xdr:nvSpPr>
        <xdr:cNvPr id="20341" name="AutoShape 1" hidden="1"/>
        <xdr:cNvSpPr>
          <a:spLocks noChangeAspect="1" noChangeArrowheads="1"/>
        </xdr:cNvSpPr>
      </xdr:nvSpPr>
      <xdr:spPr bwMode="auto">
        <a:xfrm>
          <a:off x="4313208" y="327804"/>
          <a:ext cx="14348606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17</xdr:col>
      <xdr:colOff>305570</xdr:colOff>
      <xdr:row>4</xdr:row>
      <xdr:rowOff>295275</xdr:rowOff>
    </xdr:to>
    <xdr:sp macro="" textlink="">
      <xdr:nvSpPr>
        <xdr:cNvPr id="20342" name="AutoShape 1" hidden="1"/>
        <xdr:cNvSpPr>
          <a:spLocks noChangeAspect="1" noChangeArrowheads="1"/>
        </xdr:cNvSpPr>
      </xdr:nvSpPr>
      <xdr:spPr bwMode="auto">
        <a:xfrm>
          <a:off x="4313208" y="327804"/>
          <a:ext cx="14323494" cy="493683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2</xdr:row>
      <xdr:rowOff>0</xdr:rowOff>
    </xdr:from>
    <xdr:to>
      <xdr:col>19</xdr:col>
      <xdr:colOff>104220</xdr:colOff>
      <xdr:row>4</xdr:row>
      <xdr:rowOff>295275</xdr:rowOff>
    </xdr:to>
    <xdr:sp macro="" textlink="">
      <xdr:nvSpPr>
        <xdr:cNvPr id="20343" name="AutoShape 1" hidden="1"/>
        <xdr:cNvSpPr>
          <a:spLocks noChangeAspect="1" noChangeArrowheads="1"/>
        </xdr:cNvSpPr>
      </xdr:nvSpPr>
      <xdr:spPr bwMode="auto">
        <a:xfrm>
          <a:off x="16174528" y="327804"/>
          <a:ext cx="441742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17</xdr:col>
      <xdr:colOff>521769</xdr:colOff>
      <xdr:row>4</xdr:row>
      <xdr:rowOff>295275</xdr:rowOff>
    </xdr:to>
    <xdr:sp macro="" textlink="">
      <xdr:nvSpPr>
        <xdr:cNvPr id="20344" name="AutoShape 1" hidden="1"/>
        <xdr:cNvSpPr>
          <a:spLocks noChangeAspect="1" noChangeArrowheads="1"/>
        </xdr:cNvSpPr>
      </xdr:nvSpPr>
      <xdr:spPr bwMode="auto">
        <a:xfrm>
          <a:off x="4313208" y="327804"/>
          <a:ext cx="1453969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17</xdr:col>
      <xdr:colOff>591043</xdr:colOff>
      <xdr:row>4</xdr:row>
      <xdr:rowOff>295275</xdr:rowOff>
    </xdr:to>
    <xdr:sp macro="" textlink="">
      <xdr:nvSpPr>
        <xdr:cNvPr id="20345" name="AutoShape 1" hidden="1"/>
        <xdr:cNvSpPr>
          <a:spLocks noChangeAspect="1" noChangeArrowheads="1"/>
        </xdr:cNvSpPr>
      </xdr:nvSpPr>
      <xdr:spPr bwMode="auto">
        <a:xfrm>
          <a:off x="4313208" y="327804"/>
          <a:ext cx="14608967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18</xdr:col>
      <xdr:colOff>227408</xdr:colOff>
      <xdr:row>4</xdr:row>
      <xdr:rowOff>295275</xdr:rowOff>
    </xdr:to>
    <xdr:sp macro="" textlink="">
      <xdr:nvSpPr>
        <xdr:cNvPr id="20346" name="AutoShape 1" hidden="1"/>
        <xdr:cNvSpPr>
          <a:spLocks noChangeAspect="1" noChangeArrowheads="1"/>
        </xdr:cNvSpPr>
      </xdr:nvSpPr>
      <xdr:spPr bwMode="auto">
        <a:xfrm>
          <a:off x="8626415" y="327804"/>
          <a:ext cx="11010427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18</xdr:col>
      <xdr:colOff>10065</xdr:colOff>
      <xdr:row>4</xdr:row>
      <xdr:rowOff>295275</xdr:rowOff>
    </xdr:to>
    <xdr:sp macro="" textlink="">
      <xdr:nvSpPr>
        <xdr:cNvPr id="20347" name="AutoShape 1" hidden="1"/>
        <xdr:cNvSpPr>
          <a:spLocks noChangeAspect="1" noChangeArrowheads="1"/>
        </xdr:cNvSpPr>
      </xdr:nvSpPr>
      <xdr:spPr bwMode="auto">
        <a:xfrm>
          <a:off x="8626415" y="327804"/>
          <a:ext cx="10793084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17</xdr:col>
      <xdr:colOff>1135141</xdr:colOff>
      <xdr:row>4</xdr:row>
      <xdr:rowOff>295275</xdr:rowOff>
    </xdr:to>
    <xdr:sp macro="" textlink="">
      <xdr:nvSpPr>
        <xdr:cNvPr id="20348" name="AutoShape 1" hidden="1"/>
        <xdr:cNvSpPr>
          <a:spLocks noChangeAspect="1" noChangeArrowheads="1"/>
        </xdr:cNvSpPr>
      </xdr:nvSpPr>
      <xdr:spPr bwMode="auto">
        <a:xfrm>
          <a:off x="8626415" y="327804"/>
          <a:ext cx="10779473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18</xdr:col>
      <xdr:colOff>204028</xdr:colOff>
      <xdr:row>4</xdr:row>
      <xdr:rowOff>295275</xdr:rowOff>
    </xdr:to>
    <xdr:sp macro="" textlink="">
      <xdr:nvSpPr>
        <xdr:cNvPr id="20349" name="AutoShape 1" hidden="1"/>
        <xdr:cNvSpPr>
          <a:spLocks noChangeAspect="1" noChangeArrowheads="1"/>
        </xdr:cNvSpPr>
      </xdr:nvSpPr>
      <xdr:spPr bwMode="auto">
        <a:xfrm>
          <a:off x="8626415" y="327804"/>
          <a:ext cx="10987047" cy="493683"/>
        </a:xfrm>
        <a:prstGeom prst="rect">
          <a:avLst/>
        </a:prstGeom>
        <a:noFill/>
      </xdr:spPr>
    </xdr:sp>
    <xdr:clientData/>
  </xdr:twoCellAnchor>
  <xdr:twoCellAnchor editAs="oneCell">
    <xdr:from>
      <xdr:col>8</xdr:col>
      <xdr:colOff>0</xdr:colOff>
      <xdr:row>2</xdr:row>
      <xdr:rowOff>0</xdr:rowOff>
    </xdr:from>
    <xdr:to>
      <xdr:col>18</xdr:col>
      <xdr:colOff>273302</xdr:colOff>
      <xdr:row>4</xdr:row>
      <xdr:rowOff>295275</xdr:rowOff>
    </xdr:to>
    <xdr:sp macro="" textlink="">
      <xdr:nvSpPr>
        <xdr:cNvPr id="20350" name="AutoShape 1" hidden="1"/>
        <xdr:cNvSpPr>
          <a:spLocks noChangeAspect="1" noChangeArrowheads="1"/>
        </xdr:cNvSpPr>
      </xdr:nvSpPr>
      <xdr:spPr bwMode="auto">
        <a:xfrm>
          <a:off x="8626415" y="327804"/>
          <a:ext cx="1105632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18</xdr:col>
      <xdr:colOff>342249</xdr:colOff>
      <xdr:row>4</xdr:row>
      <xdr:rowOff>295275</xdr:rowOff>
    </xdr:to>
    <xdr:sp macro="" textlink="">
      <xdr:nvSpPr>
        <xdr:cNvPr id="20351" name="AutoShape 1" hidden="1"/>
        <xdr:cNvSpPr>
          <a:spLocks noChangeAspect="1" noChangeArrowheads="1"/>
        </xdr:cNvSpPr>
      </xdr:nvSpPr>
      <xdr:spPr bwMode="auto">
        <a:xfrm>
          <a:off x="4313208" y="327804"/>
          <a:ext cx="1543847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18</xdr:col>
      <xdr:colOff>92018</xdr:colOff>
      <xdr:row>4</xdr:row>
      <xdr:rowOff>295275</xdr:rowOff>
    </xdr:to>
    <xdr:sp macro="" textlink="">
      <xdr:nvSpPr>
        <xdr:cNvPr id="20352" name="AutoShape 1" hidden="1"/>
        <xdr:cNvSpPr>
          <a:spLocks noChangeAspect="1" noChangeArrowheads="1"/>
        </xdr:cNvSpPr>
      </xdr:nvSpPr>
      <xdr:spPr bwMode="auto">
        <a:xfrm>
          <a:off x="4313208" y="327804"/>
          <a:ext cx="15188244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18</xdr:col>
      <xdr:colOff>66906</xdr:colOff>
      <xdr:row>4</xdr:row>
      <xdr:rowOff>295275</xdr:rowOff>
    </xdr:to>
    <xdr:sp macro="" textlink="">
      <xdr:nvSpPr>
        <xdr:cNvPr id="20353" name="AutoShape 1" hidden="1"/>
        <xdr:cNvSpPr>
          <a:spLocks noChangeAspect="1" noChangeArrowheads="1"/>
        </xdr:cNvSpPr>
      </xdr:nvSpPr>
      <xdr:spPr bwMode="auto">
        <a:xfrm>
          <a:off x="4313208" y="327804"/>
          <a:ext cx="15163132" cy="493683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2</xdr:row>
      <xdr:rowOff>0</xdr:rowOff>
    </xdr:from>
    <xdr:to>
      <xdr:col>20</xdr:col>
      <xdr:colOff>106554</xdr:colOff>
      <xdr:row>4</xdr:row>
      <xdr:rowOff>295275</xdr:rowOff>
    </xdr:to>
    <xdr:sp macro="" textlink="">
      <xdr:nvSpPr>
        <xdr:cNvPr id="20354" name="AutoShape 1" hidden="1"/>
        <xdr:cNvSpPr>
          <a:spLocks noChangeAspect="1" noChangeArrowheads="1"/>
        </xdr:cNvSpPr>
      </xdr:nvSpPr>
      <xdr:spPr bwMode="auto">
        <a:xfrm>
          <a:off x="17252830" y="327804"/>
          <a:ext cx="441976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18</xdr:col>
      <xdr:colOff>318869</xdr:colOff>
      <xdr:row>4</xdr:row>
      <xdr:rowOff>295275</xdr:rowOff>
    </xdr:to>
    <xdr:sp macro="" textlink="">
      <xdr:nvSpPr>
        <xdr:cNvPr id="20355" name="AutoShape 1" hidden="1"/>
        <xdr:cNvSpPr>
          <a:spLocks noChangeAspect="1" noChangeArrowheads="1"/>
        </xdr:cNvSpPr>
      </xdr:nvSpPr>
      <xdr:spPr bwMode="auto">
        <a:xfrm>
          <a:off x="4313208" y="327804"/>
          <a:ext cx="1541509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18</xdr:col>
      <xdr:colOff>388143</xdr:colOff>
      <xdr:row>4</xdr:row>
      <xdr:rowOff>295275</xdr:rowOff>
    </xdr:to>
    <xdr:sp macro="" textlink="">
      <xdr:nvSpPr>
        <xdr:cNvPr id="20356" name="AutoShape 1" hidden="1"/>
        <xdr:cNvSpPr>
          <a:spLocks noChangeAspect="1" noChangeArrowheads="1"/>
        </xdr:cNvSpPr>
      </xdr:nvSpPr>
      <xdr:spPr bwMode="auto">
        <a:xfrm>
          <a:off x="4313208" y="327804"/>
          <a:ext cx="15484369" cy="493683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19</xdr:col>
      <xdr:colOff>229745</xdr:colOff>
      <xdr:row>4</xdr:row>
      <xdr:rowOff>295275</xdr:rowOff>
    </xdr:to>
    <xdr:sp macro="" textlink="">
      <xdr:nvSpPr>
        <xdr:cNvPr id="20357" name="AutoShape 1" hidden="1"/>
        <xdr:cNvSpPr>
          <a:spLocks noChangeAspect="1" noChangeArrowheads="1"/>
        </xdr:cNvSpPr>
      </xdr:nvSpPr>
      <xdr:spPr bwMode="auto">
        <a:xfrm>
          <a:off x="9704717" y="327804"/>
          <a:ext cx="11012764" cy="493683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19</xdr:col>
      <xdr:colOff>12402</xdr:colOff>
      <xdr:row>4</xdr:row>
      <xdr:rowOff>295275</xdr:rowOff>
    </xdr:to>
    <xdr:sp macro="" textlink="">
      <xdr:nvSpPr>
        <xdr:cNvPr id="20358" name="AutoShape 1" hidden="1"/>
        <xdr:cNvSpPr>
          <a:spLocks noChangeAspect="1" noChangeArrowheads="1"/>
        </xdr:cNvSpPr>
      </xdr:nvSpPr>
      <xdr:spPr bwMode="auto">
        <a:xfrm>
          <a:off x="9704717" y="327804"/>
          <a:ext cx="10795421" cy="493683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18</xdr:col>
      <xdr:colOff>1137479</xdr:colOff>
      <xdr:row>4</xdr:row>
      <xdr:rowOff>295275</xdr:rowOff>
    </xdr:to>
    <xdr:sp macro="" textlink="">
      <xdr:nvSpPr>
        <xdr:cNvPr id="20359" name="AutoShape 1" hidden="1"/>
        <xdr:cNvSpPr>
          <a:spLocks noChangeAspect="1" noChangeArrowheads="1"/>
        </xdr:cNvSpPr>
      </xdr:nvSpPr>
      <xdr:spPr bwMode="auto">
        <a:xfrm>
          <a:off x="9704717" y="327804"/>
          <a:ext cx="10781811" cy="493683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19</xdr:col>
      <xdr:colOff>206365</xdr:colOff>
      <xdr:row>4</xdr:row>
      <xdr:rowOff>295275</xdr:rowOff>
    </xdr:to>
    <xdr:sp macro="" textlink="">
      <xdr:nvSpPr>
        <xdr:cNvPr id="20360" name="AutoShape 1" hidden="1"/>
        <xdr:cNvSpPr>
          <a:spLocks noChangeAspect="1" noChangeArrowheads="1"/>
        </xdr:cNvSpPr>
      </xdr:nvSpPr>
      <xdr:spPr bwMode="auto">
        <a:xfrm>
          <a:off x="9704717" y="327804"/>
          <a:ext cx="10989384" cy="493683"/>
        </a:xfrm>
        <a:prstGeom prst="rect">
          <a:avLst/>
        </a:prstGeom>
        <a:noFill/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19</xdr:col>
      <xdr:colOff>275639</xdr:colOff>
      <xdr:row>4</xdr:row>
      <xdr:rowOff>295275</xdr:rowOff>
    </xdr:to>
    <xdr:sp macro="" textlink="">
      <xdr:nvSpPr>
        <xdr:cNvPr id="20361" name="AutoShape 1" hidden="1"/>
        <xdr:cNvSpPr>
          <a:spLocks noChangeAspect="1" noChangeArrowheads="1"/>
        </xdr:cNvSpPr>
      </xdr:nvSpPr>
      <xdr:spPr bwMode="auto">
        <a:xfrm>
          <a:off x="9704717" y="327804"/>
          <a:ext cx="11058658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19</xdr:col>
      <xdr:colOff>103583</xdr:colOff>
      <xdr:row>4</xdr:row>
      <xdr:rowOff>295275</xdr:rowOff>
    </xdr:to>
    <xdr:sp macro="" textlink="">
      <xdr:nvSpPr>
        <xdr:cNvPr id="20362" name="AutoShape 1" hidden="1"/>
        <xdr:cNvSpPr>
          <a:spLocks noChangeAspect="1" noChangeArrowheads="1"/>
        </xdr:cNvSpPr>
      </xdr:nvSpPr>
      <xdr:spPr bwMode="auto">
        <a:xfrm>
          <a:off x="4313208" y="327804"/>
          <a:ext cx="1627811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18</xdr:col>
      <xdr:colOff>1036429</xdr:colOff>
      <xdr:row>4</xdr:row>
      <xdr:rowOff>295275</xdr:rowOff>
    </xdr:to>
    <xdr:sp macro="" textlink="">
      <xdr:nvSpPr>
        <xdr:cNvPr id="20363" name="AutoShape 1" hidden="1"/>
        <xdr:cNvSpPr>
          <a:spLocks noChangeAspect="1" noChangeArrowheads="1"/>
        </xdr:cNvSpPr>
      </xdr:nvSpPr>
      <xdr:spPr bwMode="auto">
        <a:xfrm>
          <a:off x="4313208" y="327804"/>
          <a:ext cx="1613265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18</xdr:col>
      <xdr:colOff>1011317</xdr:colOff>
      <xdr:row>4</xdr:row>
      <xdr:rowOff>295275</xdr:rowOff>
    </xdr:to>
    <xdr:sp macro="" textlink="">
      <xdr:nvSpPr>
        <xdr:cNvPr id="20364" name="AutoShape 1" hidden="1"/>
        <xdr:cNvSpPr>
          <a:spLocks noChangeAspect="1" noChangeArrowheads="1"/>
        </xdr:cNvSpPr>
      </xdr:nvSpPr>
      <xdr:spPr bwMode="auto">
        <a:xfrm>
          <a:off x="4313208" y="327804"/>
          <a:ext cx="16107543" cy="493683"/>
        </a:xfrm>
        <a:prstGeom prst="rect">
          <a:avLst/>
        </a:prstGeom>
        <a:noFill/>
      </xdr:spPr>
    </xdr:sp>
    <xdr:clientData/>
  </xdr:twoCellAnchor>
  <xdr:twoCellAnchor editAs="oneCell">
    <xdr:from>
      <xdr:col>17</xdr:col>
      <xdr:colOff>0</xdr:colOff>
      <xdr:row>2</xdr:row>
      <xdr:rowOff>0</xdr:rowOff>
    </xdr:from>
    <xdr:to>
      <xdr:col>21</xdr:col>
      <xdr:colOff>108893</xdr:colOff>
      <xdr:row>4</xdr:row>
      <xdr:rowOff>295275</xdr:rowOff>
    </xdr:to>
    <xdr:sp macro="" textlink="">
      <xdr:nvSpPr>
        <xdr:cNvPr id="20365" name="AutoShape 1" hidden="1"/>
        <xdr:cNvSpPr>
          <a:spLocks noChangeAspect="1" noChangeArrowheads="1"/>
        </xdr:cNvSpPr>
      </xdr:nvSpPr>
      <xdr:spPr bwMode="auto">
        <a:xfrm>
          <a:off x="18331132" y="327804"/>
          <a:ext cx="442210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19</xdr:col>
      <xdr:colOff>80203</xdr:colOff>
      <xdr:row>4</xdr:row>
      <xdr:rowOff>295275</xdr:rowOff>
    </xdr:to>
    <xdr:sp macro="" textlink="">
      <xdr:nvSpPr>
        <xdr:cNvPr id="20366" name="AutoShape 1" hidden="1"/>
        <xdr:cNvSpPr>
          <a:spLocks noChangeAspect="1" noChangeArrowheads="1"/>
        </xdr:cNvSpPr>
      </xdr:nvSpPr>
      <xdr:spPr bwMode="auto">
        <a:xfrm>
          <a:off x="4313208" y="327804"/>
          <a:ext cx="1625473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19</xdr:col>
      <xdr:colOff>182366</xdr:colOff>
      <xdr:row>4</xdr:row>
      <xdr:rowOff>295275</xdr:rowOff>
    </xdr:to>
    <xdr:sp macro="" textlink="">
      <xdr:nvSpPr>
        <xdr:cNvPr id="20367" name="AutoShape 1" hidden="1"/>
        <xdr:cNvSpPr>
          <a:spLocks noChangeAspect="1" noChangeArrowheads="1"/>
        </xdr:cNvSpPr>
      </xdr:nvSpPr>
      <xdr:spPr bwMode="auto">
        <a:xfrm>
          <a:off x="4313208" y="327804"/>
          <a:ext cx="16356894" cy="493683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20</xdr:col>
      <xdr:colOff>232082</xdr:colOff>
      <xdr:row>4</xdr:row>
      <xdr:rowOff>295275</xdr:rowOff>
    </xdr:to>
    <xdr:sp macro="" textlink="">
      <xdr:nvSpPr>
        <xdr:cNvPr id="20368" name="AutoShape 1" hidden="1"/>
        <xdr:cNvSpPr>
          <a:spLocks noChangeAspect="1" noChangeArrowheads="1"/>
        </xdr:cNvSpPr>
      </xdr:nvSpPr>
      <xdr:spPr bwMode="auto">
        <a:xfrm>
          <a:off x="10783019" y="327804"/>
          <a:ext cx="11015101" cy="493683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20</xdr:col>
      <xdr:colOff>14739</xdr:colOff>
      <xdr:row>4</xdr:row>
      <xdr:rowOff>295275</xdr:rowOff>
    </xdr:to>
    <xdr:sp macro="" textlink="">
      <xdr:nvSpPr>
        <xdr:cNvPr id="20369" name="AutoShape 1" hidden="1"/>
        <xdr:cNvSpPr>
          <a:spLocks noChangeAspect="1" noChangeArrowheads="1"/>
        </xdr:cNvSpPr>
      </xdr:nvSpPr>
      <xdr:spPr bwMode="auto">
        <a:xfrm>
          <a:off x="10783019" y="327804"/>
          <a:ext cx="10797758" cy="493683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19</xdr:col>
      <xdr:colOff>1139816</xdr:colOff>
      <xdr:row>4</xdr:row>
      <xdr:rowOff>295275</xdr:rowOff>
    </xdr:to>
    <xdr:sp macro="" textlink="">
      <xdr:nvSpPr>
        <xdr:cNvPr id="20370" name="AutoShape 1" hidden="1"/>
        <xdr:cNvSpPr>
          <a:spLocks noChangeAspect="1" noChangeArrowheads="1"/>
        </xdr:cNvSpPr>
      </xdr:nvSpPr>
      <xdr:spPr bwMode="auto">
        <a:xfrm>
          <a:off x="10783019" y="327804"/>
          <a:ext cx="10784148" cy="493683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20</xdr:col>
      <xdr:colOff>208702</xdr:colOff>
      <xdr:row>4</xdr:row>
      <xdr:rowOff>295275</xdr:rowOff>
    </xdr:to>
    <xdr:sp macro="" textlink="">
      <xdr:nvSpPr>
        <xdr:cNvPr id="20371" name="AutoShape 1" hidden="1"/>
        <xdr:cNvSpPr>
          <a:spLocks noChangeAspect="1" noChangeArrowheads="1"/>
        </xdr:cNvSpPr>
      </xdr:nvSpPr>
      <xdr:spPr bwMode="auto">
        <a:xfrm>
          <a:off x="10783019" y="327804"/>
          <a:ext cx="10991721" cy="493683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0</xdr:colOff>
      <xdr:row>2</xdr:row>
      <xdr:rowOff>0</xdr:rowOff>
    </xdr:from>
    <xdr:to>
      <xdr:col>20</xdr:col>
      <xdr:colOff>277976</xdr:colOff>
      <xdr:row>4</xdr:row>
      <xdr:rowOff>295275</xdr:rowOff>
    </xdr:to>
    <xdr:sp macro="" textlink="">
      <xdr:nvSpPr>
        <xdr:cNvPr id="20372" name="AutoShape 1" hidden="1"/>
        <xdr:cNvSpPr>
          <a:spLocks noChangeAspect="1" noChangeArrowheads="1"/>
        </xdr:cNvSpPr>
      </xdr:nvSpPr>
      <xdr:spPr bwMode="auto">
        <a:xfrm>
          <a:off x="10783019" y="327804"/>
          <a:ext cx="1106099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19</xdr:col>
      <xdr:colOff>1047997</xdr:colOff>
      <xdr:row>4</xdr:row>
      <xdr:rowOff>295275</xdr:rowOff>
    </xdr:to>
    <xdr:sp macro="" textlink="">
      <xdr:nvSpPr>
        <xdr:cNvPr id="20373" name="AutoShape 1" hidden="1"/>
        <xdr:cNvSpPr>
          <a:spLocks noChangeAspect="1" noChangeArrowheads="1"/>
        </xdr:cNvSpPr>
      </xdr:nvSpPr>
      <xdr:spPr bwMode="auto">
        <a:xfrm>
          <a:off x="4313208" y="327804"/>
          <a:ext cx="1722252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19</xdr:col>
      <xdr:colOff>830654</xdr:colOff>
      <xdr:row>4</xdr:row>
      <xdr:rowOff>295275</xdr:rowOff>
    </xdr:to>
    <xdr:sp macro="" textlink="">
      <xdr:nvSpPr>
        <xdr:cNvPr id="20374" name="AutoShape 1" hidden="1"/>
        <xdr:cNvSpPr>
          <a:spLocks noChangeAspect="1" noChangeArrowheads="1"/>
        </xdr:cNvSpPr>
      </xdr:nvSpPr>
      <xdr:spPr bwMode="auto">
        <a:xfrm>
          <a:off x="4313208" y="327804"/>
          <a:ext cx="1700518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19</xdr:col>
      <xdr:colOff>805542</xdr:colOff>
      <xdr:row>4</xdr:row>
      <xdr:rowOff>295275</xdr:rowOff>
    </xdr:to>
    <xdr:sp macro="" textlink="">
      <xdr:nvSpPr>
        <xdr:cNvPr id="20375" name="AutoShape 1" hidden="1"/>
        <xdr:cNvSpPr>
          <a:spLocks noChangeAspect="1" noChangeArrowheads="1"/>
        </xdr:cNvSpPr>
      </xdr:nvSpPr>
      <xdr:spPr bwMode="auto">
        <a:xfrm>
          <a:off x="4313208" y="327804"/>
          <a:ext cx="16980070" cy="493683"/>
        </a:xfrm>
        <a:prstGeom prst="rect">
          <a:avLst/>
        </a:prstGeom>
        <a:noFill/>
      </xdr:spPr>
    </xdr:sp>
    <xdr:clientData/>
  </xdr:twoCellAnchor>
  <xdr:twoCellAnchor editAs="oneCell">
    <xdr:from>
      <xdr:col>18</xdr:col>
      <xdr:colOff>0</xdr:colOff>
      <xdr:row>2</xdr:row>
      <xdr:rowOff>0</xdr:rowOff>
    </xdr:from>
    <xdr:to>
      <xdr:col>22</xdr:col>
      <xdr:colOff>108893</xdr:colOff>
      <xdr:row>4</xdr:row>
      <xdr:rowOff>295275</xdr:rowOff>
    </xdr:to>
    <xdr:sp macro="" textlink="">
      <xdr:nvSpPr>
        <xdr:cNvPr id="20376" name="AutoShape 1" hidden="1"/>
        <xdr:cNvSpPr>
          <a:spLocks noChangeAspect="1" noChangeArrowheads="1"/>
        </xdr:cNvSpPr>
      </xdr:nvSpPr>
      <xdr:spPr bwMode="auto">
        <a:xfrm>
          <a:off x="19409434" y="327804"/>
          <a:ext cx="4422101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19</xdr:col>
      <xdr:colOff>1024617</xdr:colOff>
      <xdr:row>4</xdr:row>
      <xdr:rowOff>295275</xdr:rowOff>
    </xdr:to>
    <xdr:sp macro="" textlink="">
      <xdr:nvSpPr>
        <xdr:cNvPr id="20377" name="AutoShape 1" hidden="1"/>
        <xdr:cNvSpPr>
          <a:spLocks noChangeAspect="1" noChangeArrowheads="1"/>
        </xdr:cNvSpPr>
      </xdr:nvSpPr>
      <xdr:spPr bwMode="auto">
        <a:xfrm>
          <a:off x="4313208" y="327804"/>
          <a:ext cx="17199145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8659</xdr:rowOff>
    </xdr:from>
    <xdr:to>
      <xdr:col>19</xdr:col>
      <xdr:colOff>1093891</xdr:colOff>
      <xdr:row>4</xdr:row>
      <xdr:rowOff>303934</xdr:rowOff>
    </xdr:to>
    <xdr:sp macro="" textlink="">
      <xdr:nvSpPr>
        <xdr:cNvPr id="20378" name="AutoShape 1" hidden="1"/>
        <xdr:cNvSpPr>
          <a:spLocks noChangeAspect="1" noChangeArrowheads="1"/>
        </xdr:cNvSpPr>
      </xdr:nvSpPr>
      <xdr:spPr bwMode="auto">
        <a:xfrm>
          <a:off x="4313208" y="336463"/>
          <a:ext cx="17251166" cy="485056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21</xdr:col>
      <xdr:colOff>234416</xdr:colOff>
      <xdr:row>4</xdr:row>
      <xdr:rowOff>295275</xdr:rowOff>
    </xdr:to>
    <xdr:sp macro="" textlink="">
      <xdr:nvSpPr>
        <xdr:cNvPr id="20379" name="AutoShape 1" hidden="1"/>
        <xdr:cNvSpPr>
          <a:spLocks noChangeAspect="1" noChangeArrowheads="1"/>
        </xdr:cNvSpPr>
      </xdr:nvSpPr>
      <xdr:spPr bwMode="auto">
        <a:xfrm>
          <a:off x="11861321" y="327804"/>
          <a:ext cx="11017435" cy="493683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21</xdr:col>
      <xdr:colOff>17073</xdr:colOff>
      <xdr:row>4</xdr:row>
      <xdr:rowOff>295275</xdr:rowOff>
    </xdr:to>
    <xdr:sp macro="" textlink="">
      <xdr:nvSpPr>
        <xdr:cNvPr id="20380" name="AutoShape 1" hidden="1"/>
        <xdr:cNvSpPr>
          <a:spLocks noChangeAspect="1" noChangeArrowheads="1"/>
        </xdr:cNvSpPr>
      </xdr:nvSpPr>
      <xdr:spPr bwMode="auto">
        <a:xfrm>
          <a:off x="11861321" y="327804"/>
          <a:ext cx="10800092" cy="493683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20</xdr:col>
      <xdr:colOff>1142150</xdr:colOff>
      <xdr:row>4</xdr:row>
      <xdr:rowOff>295275</xdr:rowOff>
    </xdr:to>
    <xdr:sp macro="" textlink="">
      <xdr:nvSpPr>
        <xdr:cNvPr id="20381" name="AutoShape 1" hidden="1"/>
        <xdr:cNvSpPr>
          <a:spLocks noChangeAspect="1" noChangeArrowheads="1"/>
        </xdr:cNvSpPr>
      </xdr:nvSpPr>
      <xdr:spPr bwMode="auto">
        <a:xfrm>
          <a:off x="11861321" y="327804"/>
          <a:ext cx="10786482" cy="493683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21</xdr:col>
      <xdr:colOff>211036</xdr:colOff>
      <xdr:row>4</xdr:row>
      <xdr:rowOff>295275</xdr:rowOff>
    </xdr:to>
    <xdr:sp macro="" textlink="">
      <xdr:nvSpPr>
        <xdr:cNvPr id="20382" name="AutoShape 1" hidden="1"/>
        <xdr:cNvSpPr>
          <a:spLocks noChangeAspect="1" noChangeArrowheads="1"/>
        </xdr:cNvSpPr>
      </xdr:nvSpPr>
      <xdr:spPr bwMode="auto">
        <a:xfrm>
          <a:off x="11861321" y="327804"/>
          <a:ext cx="10994055" cy="493683"/>
        </a:xfrm>
        <a:prstGeom prst="rect">
          <a:avLst/>
        </a:prstGeom>
        <a:noFill/>
      </xdr:spPr>
    </xdr:sp>
    <xdr:clientData/>
  </xdr:twoCellAnchor>
  <xdr:twoCellAnchor editAs="oneCell">
    <xdr:from>
      <xdr:col>11</xdr:col>
      <xdr:colOff>0</xdr:colOff>
      <xdr:row>2</xdr:row>
      <xdr:rowOff>0</xdr:rowOff>
    </xdr:from>
    <xdr:to>
      <xdr:col>21</xdr:col>
      <xdr:colOff>280310</xdr:colOff>
      <xdr:row>4</xdr:row>
      <xdr:rowOff>295275</xdr:rowOff>
    </xdr:to>
    <xdr:sp macro="" textlink="">
      <xdr:nvSpPr>
        <xdr:cNvPr id="20383" name="AutoShape 1" hidden="1"/>
        <xdr:cNvSpPr>
          <a:spLocks noChangeAspect="1" noChangeArrowheads="1"/>
        </xdr:cNvSpPr>
      </xdr:nvSpPr>
      <xdr:spPr bwMode="auto">
        <a:xfrm>
          <a:off x="11861321" y="327804"/>
          <a:ext cx="1106332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20</xdr:col>
      <xdr:colOff>842222</xdr:colOff>
      <xdr:row>4</xdr:row>
      <xdr:rowOff>295275</xdr:rowOff>
    </xdr:to>
    <xdr:sp macro="" textlink="">
      <xdr:nvSpPr>
        <xdr:cNvPr id="20384" name="AutoShape 1" hidden="1"/>
        <xdr:cNvSpPr>
          <a:spLocks noChangeAspect="1" noChangeArrowheads="1"/>
        </xdr:cNvSpPr>
      </xdr:nvSpPr>
      <xdr:spPr bwMode="auto">
        <a:xfrm>
          <a:off x="4313208" y="327804"/>
          <a:ext cx="1809505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20</xdr:col>
      <xdr:colOff>624879</xdr:colOff>
      <xdr:row>4</xdr:row>
      <xdr:rowOff>295275</xdr:rowOff>
    </xdr:to>
    <xdr:sp macro="" textlink="">
      <xdr:nvSpPr>
        <xdr:cNvPr id="20385" name="AutoShape 1" hidden="1"/>
        <xdr:cNvSpPr>
          <a:spLocks noChangeAspect="1" noChangeArrowheads="1"/>
        </xdr:cNvSpPr>
      </xdr:nvSpPr>
      <xdr:spPr bwMode="auto">
        <a:xfrm>
          <a:off x="4313208" y="327804"/>
          <a:ext cx="17877709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20</xdr:col>
      <xdr:colOff>599767</xdr:colOff>
      <xdr:row>4</xdr:row>
      <xdr:rowOff>295275</xdr:rowOff>
    </xdr:to>
    <xdr:sp macro="" textlink="">
      <xdr:nvSpPr>
        <xdr:cNvPr id="20386" name="AutoShape 1" hidden="1"/>
        <xdr:cNvSpPr>
          <a:spLocks noChangeAspect="1" noChangeArrowheads="1"/>
        </xdr:cNvSpPr>
      </xdr:nvSpPr>
      <xdr:spPr bwMode="auto">
        <a:xfrm>
          <a:off x="4313208" y="327804"/>
          <a:ext cx="17852597" cy="493683"/>
        </a:xfrm>
        <a:prstGeom prst="rect">
          <a:avLst/>
        </a:prstGeom>
        <a:noFill/>
      </xdr:spPr>
    </xdr:sp>
    <xdr:clientData/>
  </xdr:twoCellAnchor>
  <xdr:twoCellAnchor editAs="oneCell">
    <xdr:from>
      <xdr:col>19</xdr:col>
      <xdr:colOff>0</xdr:colOff>
      <xdr:row>2</xdr:row>
      <xdr:rowOff>0</xdr:rowOff>
    </xdr:from>
    <xdr:to>
      <xdr:col>23</xdr:col>
      <xdr:colOff>108896</xdr:colOff>
      <xdr:row>4</xdr:row>
      <xdr:rowOff>295275</xdr:rowOff>
    </xdr:to>
    <xdr:sp macro="" textlink="">
      <xdr:nvSpPr>
        <xdr:cNvPr id="20387" name="AutoShape 1" hidden="1"/>
        <xdr:cNvSpPr>
          <a:spLocks noChangeAspect="1" noChangeArrowheads="1"/>
        </xdr:cNvSpPr>
      </xdr:nvSpPr>
      <xdr:spPr bwMode="auto">
        <a:xfrm>
          <a:off x="20487736" y="327804"/>
          <a:ext cx="4422103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20</xdr:col>
      <xdr:colOff>818842</xdr:colOff>
      <xdr:row>4</xdr:row>
      <xdr:rowOff>295275</xdr:rowOff>
    </xdr:to>
    <xdr:sp macro="" textlink="">
      <xdr:nvSpPr>
        <xdr:cNvPr id="20388" name="AutoShape 1" hidden="1"/>
        <xdr:cNvSpPr>
          <a:spLocks noChangeAspect="1" noChangeArrowheads="1"/>
        </xdr:cNvSpPr>
      </xdr:nvSpPr>
      <xdr:spPr bwMode="auto">
        <a:xfrm>
          <a:off x="4313208" y="327804"/>
          <a:ext cx="18071672" cy="493683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2</xdr:row>
      <xdr:rowOff>0</xdr:rowOff>
    </xdr:from>
    <xdr:to>
      <xdr:col>20</xdr:col>
      <xdr:colOff>888116</xdr:colOff>
      <xdr:row>4</xdr:row>
      <xdr:rowOff>295275</xdr:rowOff>
    </xdr:to>
    <xdr:sp macro="" textlink="">
      <xdr:nvSpPr>
        <xdr:cNvPr id="20389" name="AutoShape 1" hidden="1"/>
        <xdr:cNvSpPr>
          <a:spLocks noChangeAspect="1" noChangeArrowheads="1"/>
        </xdr:cNvSpPr>
      </xdr:nvSpPr>
      <xdr:spPr bwMode="auto">
        <a:xfrm>
          <a:off x="4313208" y="327804"/>
          <a:ext cx="18140946" cy="493683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22</xdr:col>
      <xdr:colOff>236755</xdr:colOff>
      <xdr:row>4</xdr:row>
      <xdr:rowOff>295275</xdr:rowOff>
    </xdr:to>
    <xdr:sp macro="" textlink="">
      <xdr:nvSpPr>
        <xdr:cNvPr id="20390" name="AutoShape 1" hidden="1"/>
        <xdr:cNvSpPr>
          <a:spLocks noChangeAspect="1" noChangeArrowheads="1"/>
        </xdr:cNvSpPr>
      </xdr:nvSpPr>
      <xdr:spPr bwMode="auto">
        <a:xfrm>
          <a:off x="12939623" y="327804"/>
          <a:ext cx="11019774" cy="493683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22</xdr:col>
      <xdr:colOff>19412</xdr:colOff>
      <xdr:row>4</xdr:row>
      <xdr:rowOff>295275</xdr:rowOff>
    </xdr:to>
    <xdr:sp macro="" textlink="">
      <xdr:nvSpPr>
        <xdr:cNvPr id="20391" name="AutoShape 1" hidden="1"/>
        <xdr:cNvSpPr>
          <a:spLocks noChangeAspect="1" noChangeArrowheads="1"/>
        </xdr:cNvSpPr>
      </xdr:nvSpPr>
      <xdr:spPr bwMode="auto">
        <a:xfrm>
          <a:off x="12939623" y="327804"/>
          <a:ext cx="10802431" cy="493683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21</xdr:col>
      <xdr:colOff>1144488</xdr:colOff>
      <xdr:row>4</xdr:row>
      <xdr:rowOff>295275</xdr:rowOff>
    </xdr:to>
    <xdr:sp macro="" textlink="">
      <xdr:nvSpPr>
        <xdr:cNvPr id="20392" name="AutoShape 1" hidden="1"/>
        <xdr:cNvSpPr>
          <a:spLocks noChangeAspect="1" noChangeArrowheads="1"/>
        </xdr:cNvSpPr>
      </xdr:nvSpPr>
      <xdr:spPr bwMode="auto">
        <a:xfrm>
          <a:off x="12939623" y="327804"/>
          <a:ext cx="10780194" cy="493683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22</xdr:col>
      <xdr:colOff>213375</xdr:colOff>
      <xdr:row>4</xdr:row>
      <xdr:rowOff>295275</xdr:rowOff>
    </xdr:to>
    <xdr:sp macro="" textlink="">
      <xdr:nvSpPr>
        <xdr:cNvPr id="20393" name="AutoShape 1" hidden="1"/>
        <xdr:cNvSpPr>
          <a:spLocks noChangeAspect="1" noChangeArrowheads="1"/>
        </xdr:cNvSpPr>
      </xdr:nvSpPr>
      <xdr:spPr bwMode="auto">
        <a:xfrm>
          <a:off x="12939623" y="327804"/>
          <a:ext cx="10996394" cy="493683"/>
        </a:xfrm>
        <a:prstGeom prst="rect">
          <a:avLst/>
        </a:prstGeom>
        <a:noFill/>
      </xdr:spPr>
    </xdr:sp>
    <xdr:clientData/>
  </xdr:twoCellAnchor>
  <xdr:twoCellAnchor editAs="oneCell">
    <xdr:from>
      <xdr:col>12</xdr:col>
      <xdr:colOff>0</xdr:colOff>
      <xdr:row>2</xdr:row>
      <xdr:rowOff>0</xdr:rowOff>
    </xdr:from>
    <xdr:to>
      <xdr:col>22</xdr:col>
      <xdr:colOff>282649</xdr:colOff>
      <xdr:row>4</xdr:row>
      <xdr:rowOff>295275</xdr:rowOff>
    </xdr:to>
    <xdr:sp macro="" textlink="">
      <xdr:nvSpPr>
        <xdr:cNvPr id="20394" name="AutoShape 1" hidden="1"/>
        <xdr:cNvSpPr>
          <a:spLocks noChangeAspect="1" noChangeArrowheads="1"/>
        </xdr:cNvSpPr>
      </xdr:nvSpPr>
      <xdr:spPr bwMode="auto">
        <a:xfrm>
          <a:off x="12939623" y="327804"/>
          <a:ext cx="11065668" cy="493683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1432214</xdr:colOff>
      <xdr:row>15</xdr:row>
      <xdr:rowOff>300106</xdr:rowOff>
    </xdr:to>
    <xdr:sp macro="" textlink="">
      <xdr:nvSpPr>
        <xdr:cNvPr id="20395" name="AutoShape 1" hidden="1"/>
        <xdr:cNvSpPr>
          <a:spLocks noChangeAspect="1" noChangeArrowheads="1"/>
        </xdr:cNvSpPr>
      </xdr:nvSpPr>
      <xdr:spPr bwMode="auto">
        <a:xfrm>
          <a:off x="2156604" y="2130725"/>
          <a:ext cx="1078531" cy="489886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4</xdr:row>
      <xdr:rowOff>95249</xdr:rowOff>
    </xdr:from>
    <xdr:to>
      <xdr:col>30</xdr:col>
      <xdr:colOff>243767</xdr:colOff>
      <xdr:row>7</xdr:row>
      <xdr:rowOff>74734</xdr:rowOff>
    </xdr:to>
    <xdr:sp macro="" textlink="">
      <xdr:nvSpPr>
        <xdr:cNvPr id="20396" name="AutoShape 1" hidden="1"/>
        <xdr:cNvSpPr>
          <a:spLocks noChangeAspect="1" noChangeArrowheads="1"/>
        </xdr:cNvSpPr>
      </xdr:nvSpPr>
      <xdr:spPr bwMode="auto">
        <a:xfrm>
          <a:off x="30192453" y="750857"/>
          <a:ext cx="2400371" cy="47119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4</xdr:row>
      <xdr:rowOff>95249</xdr:rowOff>
    </xdr:from>
    <xdr:to>
      <xdr:col>30</xdr:col>
      <xdr:colOff>243767</xdr:colOff>
      <xdr:row>7</xdr:row>
      <xdr:rowOff>74734</xdr:rowOff>
    </xdr:to>
    <xdr:sp macro="" textlink="">
      <xdr:nvSpPr>
        <xdr:cNvPr id="20397" name="AutoShape 1" hidden="1"/>
        <xdr:cNvSpPr>
          <a:spLocks noChangeAspect="1" noChangeArrowheads="1"/>
        </xdr:cNvSpPr>
      </xdr:nvSpPr>
      <xdr:spPr bwMode="auto">
        <a:xfrm>
          <a:off x="30192453" y="750857"/>
          <a:ext cx="2400371" cy="47119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398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399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400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40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402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403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404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405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406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407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08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09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10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11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12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13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14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15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16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17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418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419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420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421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22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23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24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25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26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27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28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29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430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431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432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433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34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35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36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37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438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439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440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441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4</xdr:row>
      <xdr:rowOff>237624</xdr:rowOff>
    </xdr:from>
    <xdr:to>
      <xdr:col>30</xdr:col>
      <xdr:colOff>531184</xdr:colOff>
      <xdr:row>7</xdr:row>
      <xdr:rowOff>142374</xdr:rowOff>
    </xdr:to>
    <xdr:sp macro="" textlink="">
      <xdr:nvSpPr>
        <xdr:cNvPr id="20442" name="AutoShape 1"/>
        <xdr:cNvSpPr>
          <a:spLocks noChangeAspect="1" noChangeArrowheads="1"/>
        </xdr:cNvSpPr>
      </xdr:nvSpPr>
      <xdr:spPr bwMode="auto">
        <a:xfrm>
          <a:off x="30192453" y="815594"/>
          <a:ext cx="2687788" cy="47409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443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444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445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46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47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48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49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50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51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52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53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54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55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456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457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458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459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60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61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62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63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64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65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66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67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468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469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470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471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72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73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74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75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76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477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478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479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480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481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482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483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484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485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48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487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488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489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490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491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492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493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494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495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496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49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498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499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500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0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02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503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504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05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0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507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0508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0509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528847</xdr:colOff>
      <xdr:row>3</xdr:row>
      <xdr:rowOff>152400</xdr:rowOff>
    </xdr:to>
    <xdr:sp macro="" textlink="">
      <xdr:nvSpPr>
        <xdr:cNvPr id="20510" name="AutoShape 1"/>
        <xdr:cNvSpPr>
          <a:spLocks noChangeAspect="1" noChangeArrowheads="1"/>
        </xdr:cNvSpPr>
      </xdr:nvSpPr>
      <xdr:spPr bwMode="auto">
        <a:xfrm>
          <a:off x="30192453" y="162285"/>
          <a:ext cx="2685451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531183</xdr:colOff>
      <xdr:row>3</xdr:row>
      <xdr:rowOff>152400</xdr:rowOff>
    </xdr:to>
    <xdr:sp macro="" textlink="">
      <xdr:nvSpPr>
        <xdr:cNvPr id="20511" name="AutoShape 1"/>
        <xdr:cNvSpPr>
          <a:spLocks noChangeAspect="1" noChangeArrowheads="1"/>
        </xdr:cNvSpPr>
      </xdr:nvSpPr>
      <xdr:spPr bwMode="auto">
        <a:xfrm>
          <a:off x="30192453" y="165879"/>
          <a:ext cx="2687787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0512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0513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528847</xdr:colOff>
      <xdr:row>3</xdr:row>
      <xdr:rowOff>152400</xdr:rowOff>
    </xdr:to>
    <xdr:sp macro="" textlink="">
      <xdr:nvSpPr>
        <xdr:cNvPr id="20514" name="AutoShape 1"/>
        <xdr:cNvSpPr>
          <a:spLocks noChangeAspect="1" noChangeArrowheads="1"/>
        </xdr:cNvSpPr>
      </xdr:nvSpPr>
      <xdr:spPr bwMode="auto">
        <a:xfrm>
          <a:off x="30192453" y="162285"/>
          <a:ext cx="2685451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531183</xdr:colOff>
      <xdr:row>3</xdr:row>
      <xdr:rowOff>152400</xdr:rowOff>
    </xdr:to>
    <xdr:sp macro="" textlink="">
      <xdr:nvSpPr>
        <xdr:cNvPr id="20515" name="AutoShape 1"/>
        <xdr:cNvSpPr>
          <a:spLocks noChangeAspect="1" noChangeArrowheads="1"/>
        </xdr:cNvSpPr>
      </xdr:nvSpPr>
      <xdr:spPr bwMode="auto">
        <a:xfrm>
          <a:off x="30192453" y="165879"/>
          <a:ext cx="2687787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1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1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518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519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20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2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522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523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24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25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526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527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28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29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530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531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32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33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534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535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3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3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538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539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40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4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542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543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44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45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546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547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48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49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550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551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52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53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554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555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5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5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558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559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60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6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562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563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0564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0565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528847</xdr:colOff>
      <xdr:row>3</xdr:row>
      <xdr:rowOff>152400</xdr:rowOff>
    </xdr:to>
    <xdr:sp macro="" textlink="">
      <xdr:nvSpPr>
        <xdr:cNvPr id="20566" name="AutoShape 1"/>
        <xdr:cNvSpPr>
          <a:spLocks noChangeAspect="1" noChangeArrowheads="1"/>
        </xdr:cNvSpPr>
      </xdr:nvSpPr>
      <xdr:spPr bwMode="auto">
        <a:xfrm>
          <a:off x="30192453" y="162285"/>
          <a:ext cx="2685451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531183</xdr:colOff>
      <xdr:row>3</xdr:row>
      <xdr:rowOff>152400</xdr:rowOff>
    </xdr:to>
    <xdr:sp macro="" textlink="">
      <xdr:nvSpPr>
        <xdr:cNvPr id="20567" name="AutoShape 1"/>
        <xdr:cNvSpPr>
          <a:spLocks noChangeAspect="1" noChangeArrowheads="1"/>
        </xdr:cNvSpPr>
      </xdr:nvSpPr>
      <xdr:spPr bwMode="auto">
        <a:xfrm>
          <a:off x="30192453" y="165879"/>
          <a:ext cx="2687787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0568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0569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528847</xdr:colOff>
      <xdr:row>3</xdr:row>
      <xdr:rowOff>152400</xdr:rowOff>
    </xdr:to>
    <xdr:sp macro="" textlink="">
      <xdr:nvSpPr>
        <xdr:cNvPr id="20570" name="AutoShape 1"/>
        <xdr:cNvSpPr>
          <a:spLocks noChangeAspect="1" noChangeArrowheads="1"/>
        </xdr:cNvSpPr>
      </xdr:nvSpPr>
      <xdr:spPr bwMode="auto">
        <a:xfrm>
          <a:off x="30192453" y="162285"/>
          <a:ext cx="2685451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531183</xdr:colOff>
      <xdr:row>3</xdr:row>
      <xdr:rowOff>152400</xdr:rowOff>
    </xdr:to>
    <xdr:sp macro="" textlink="">
      <xdr:nvSpPr>
        <xdr:cNvPr id="20571" name="AutoShape 1"/>
        <xdr:cNvSpPr>
          <a:spLocks noChangeAspect="1" noChangeArrowheads="1"/>
        </xdr:cNvSpPr>
      </xdr:nvSpPr>
      <xdr:spPr bwMode="auto">
        <a:xfrm>
          <a:off x="30192453" y="165879"/>
          <a:ext cx="2687787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72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73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574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575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7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7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578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579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80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8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582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583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84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85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586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587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88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89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590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591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92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93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594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595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9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59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598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599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600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60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602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603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604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605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606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607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608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609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610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611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0612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0613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528847</xdr:colOff>
      <xdr:row>3</xdr:row>
      <xdr:rowOff>152400</xdr:rowOff>
    </xdr:to>
    <xdr:sp macro="" textlink="">
      <xdr:nvSpPr>
        <xdr:cNvPr id="20614" name="AutoShape 1"/>
        <xdr:cNvSpPr>
          <a:spLocks noChangeAspect="1" noChangeArrowheads="1"/>
        </xdr:cNvSpPr>
      </xdr:nvSpPr>
      <xdr:spPr bwMode="auto">
        <a:xfrm>
          <a:off x="30192453" y="162285"/>
          <a:ext cx="2685451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531183</xdr:colOff>
      <xdr:row>3</xdr:row>
      <xdr:rowOff>152400</xdr:rowOff>
    </xdr:to>
    <xdr:sp macro="" textlink="">
      <xdr:nvSpPr>
        <xdr:cNvPr id="20615" name="AutoShape 1"/>
        <xdr:cNvSpPr>
          <a:spLocks noChangeAspect="1" noChangeArrowheads="1"/>
        </xdr:cNvSpPr>
      </xdr:nvSpPr>
      <xdr:spPr bwMode="auto">
        <a:xfrm>
          <a:off x="30192453" y="165879"/>
          <a:ext cx="2687787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0616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0617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528847</xdr:colOff>
      <xdr:row>3</xdr:row>
      <xdr:rowOff>152400</xdr:rowOff>
    </xdr:to>
    <xdr:sp macro="" textlink="">
      <xdr:nvSpPr>
        <xdr:cNvPr id="20618" name="AutoShape 1"/>
        <xdr:cNvSpPr>
          <a:spLocks noChangeAspect="1" noChangeArrowheads="1"/>
        </xdr:cNvSpPr>
      </xdr:nvSpPr>
      <xdr:spPr bwMode="auto">
        <a:xfrm>
          <a:off x="30192453" y="162285"/>
          <a:ext cx="2685451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531183</xdr:colOff>
      <xdr:row>3</xdr:row>
      <xdr:rowOff>152400</xdr:rowOff>
    </xdr:to>
    <xdr:sp macro="" textlink="">
      <xdr:nvSpPr>
        <xdr:cNvPr id="20619" name="AutoShape 1"/>
        <xdr:cNvSpPr>
          <a:spLocks noChangeAspect="1" noChangeArrowheads="1"/>
        </xdr:cNvSpPr>
      </xdr:nvSpPr>
      <xdr:spPr bwMode="auto">
        <a:xfrm>
          <a:off x="30192453" y="165879"/>
          <a:ext cx="2687787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620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62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622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623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624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625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626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627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628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629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630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631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632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633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634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635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63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63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638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639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640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64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642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643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644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645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64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64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648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649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650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65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5</xdr:row>
      <xdr:rowOff>151899</xdr:rowOff>
    </xdr:from>
    <xdr:to>
      <xdr:col>28</xdr:col>
      <xdr:colOff>1052185</xdr:colOff>
      <xdr:row>8</xdr:row>
      <xdr:rowOff>56649</xdr:rowOff>
    </xdr:to>
    <xdr:sp macro="" textlink="">
      <xdr:nvSpPr>
        <xdr:cNvPr id="20652" name="AutoShape 1"/>
        <xdr:cNvSpPr>
          <a:spLocks noChangeAspect="1" noChangeArrowheads="1"/>
        </xdr:cNvSpPr>
      </xdr:nvSpPr>
      <xdr:spPr bwMode="auto">
        <a:xfrm>
          <a:off x="30192453" y="971408"/>
          <a:ext cx="1052185" cy="396456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653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654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655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65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65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658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659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660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661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662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663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664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665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666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667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668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669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670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671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672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673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674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675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676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677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678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679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680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681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682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683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684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685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686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687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688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689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690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691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692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693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694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695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696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697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4</xdr:row>
      <xdr:rowOff>237624</xdr:rowOff>
    </xdr:from>
    <xdr:to>
      <xdr:col>30</xdr:col>
      <xdr:colOff>531184</xdr:colOff>
      <xdr:row>7</xdr:row>
      <xdr:rowOff>142374</xdr:rowOff>
    </xdr:to>
    <xdr:sp macro="" textlink="">
      <xdr:nvSpPr>
        <xdr:cNvPr id="20698" name="AutoShape 1"/>
        <xdr:cNvSpPr>
          <a:spLocks noChangeAspect="1" noChangeArrowheads="1"/>
        </xdr:cNvSpPr>
      </xdr:nvSpPr>
      <xdr:spPr bwMode="auto">
        <a:xfrm>
          <a:off x="30192453" y="815594"/>
          <a:ext cx="2687788" cy="47409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699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700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701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702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703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704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705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706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707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708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709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710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711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712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713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714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715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716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717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718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719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720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721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722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723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724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725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726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0727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728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729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730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731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732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733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734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735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736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737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738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739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740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74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742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743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744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745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74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747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748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749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750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751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752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753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754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755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756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75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758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759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760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76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762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763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0764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0765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528847</xdr:colOff>
      <xdr:row>3</xdr:row>
      <xdr:rowOff>152400</xdr:rowOff>
    </xdr:to>
    <xdr:sp macro="" textlink="">
      <xdr:nvSpPr>
        <xdr:cNvPr id="20766" name="AutoShape 1"/>
        <xdr:cNvSpPr>
          <a:spLocks noChangeAspect="1" noChangeArrowheads="1"/>
        </xdr:cNvSpPr>
      </xdr:nvSpPr>
      <xdr:spPr bwMode="auto">
        <a:xfrm>
          <a:off x="30192453" y="162285"/>
          <a:ext cx="2685451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531183</xdr:colOff>
      <xdr:row>3</xdr:row>
      <xdr:rowOff>152400</xdr:rowOff>
    </xdr:to>
    <xdr:sp macro="" textlink="">
      <xdr:nvSpPr>
        <xdr:cNvPr id="20767" name="AutoShape 1"/>
        <xdr:cNvSpPr>
          <a:spLocks noChangeAspect="1" noChangeArrowheads="1"/>
        </xdr:cNvSpPr>
      </xdr:nvSpPr>
      <xdr:spPr bwMode="auto">
        <a:xfrm>
          <a:off x="30192453" y="165879"/>
          <a:ext cx="2687787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0768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0769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528847</xdr:colOff>
      <xdr:row>3</xdr:row>
      <xdr:rowOff>152400</xdr:rowOff>
    </xdr:to>
    <xdr:sp macro="" textlink="">
      <xdr:nvSpPr>
        <xdr:cNvPr id="20770" name="AutoShape 1"/>
        <xdr:cNvSpPr>
          <a:spLocks noChangeAspect="1" noChangeArrowheads="1"/>
        </xdr:cNvSpPr>
      </xdr:nvSpPr>
      <xdr:spPr bwMode="auto">
        <a:xfrm>
          <a:off x="30192453" y="162285"/>
          <a:ext cx="2685451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531183</xdr:colOff>
      <xdr:row>3</xdr:row>
      <xdr:rowOff>152400</xdr:rowOff>
    </xdr:to>
    <xdr:sp macro="" textlink="">
      <xdr:nvSpPr>
        <xdr:cNvPr id="20771" name="AutoShape 1"/>
        <xdr:cNvSpPr>
          <a:spLocks noChangeAspect="1" noChangeArrowheads="1"/>
        </xdr:cNvSpPr>
      </xdr:nvSpPr>
      <xdr:spPr bwMode="auto">
        <a:xfrm>
          <a:off x="30192453" y="165879"/>
          <a:ext cx="2687787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772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773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774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775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77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77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778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779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780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78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782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783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784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785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786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787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788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789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790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791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792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793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794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795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79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79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798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799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00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0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802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803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04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05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806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807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08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09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810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811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12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13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814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815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1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1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818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819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0820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0821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528847</xdr:colOff>
      <xdr:row>3</xdr:row>
      <xdr:rowOff>152400</xdr:rowOff>
    </xdr:to>
    <xdr:sp macro="" textlink="">
      <xdr:nvSpPr>
        <xdr:cNvPr id="20822" name="AutoShape 1"/>
        <xdr:cNvSpPr>
          <a:spLocks noChangeAspect="1" noChangeArrowheads="1"/>
        </xdr:cNvSpPr>
      </xdr:nvSpPr>
      <xdr:spPr bwMode="auto">
        <a:xfrm>
          <a:off x="30192453" y="162285"/>
          <a:ext cx="2685451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531183</xdr:colOff>
      <xdr:row>3</xdr:row>
      <xdr:rowOff>152400</xdr:rowOff>
    </xdr:to>
    <xdr:sp macro="" textlink="">
      <xdr:nvSpPr>
        <xdr:cNvPr id="20823" name="AutoShape 1"/>
        <xdr:cNvSpPr>
          <a:spLocks noChangeAspect="1" noChangeArrowheads="1"/>
        </xdr:cNvSpPr>
      </xdr:nvSpPr>
      <xdr:spPr bwMode="auto">
        <a:xfrm>
          <a:off x="30192453" y="165879"/>
          <a:ext cx="2687787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0824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0825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528847</xdr:colOff>
      <xdr:row>3</xdr:row>
      <xdr:rowOff>152400</xdr:rowOff>
    </xdr:to>
    <xdr:sp macro="" textlink="">
      <xdr:nvSpPr>
        <xdr:cNvPr id="20826" name="AutoShape 1"/>
        <xdr:cNvSpPr>
          <a:spLocks noChangeAspect="1" noChangeArrowheads="1"/>
        </xdr:cNvSpPr>
      </xdr:nvSpPr>
      <xdr:spPr bwMode="auto">
        <a:xfrm>
          <a:off x="30192453" y="162285"/>
          <a:ext cx="2685451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531183</xdr:colOff>
      <xdr:row>3</xdr:row>
      <xdr:rowOff>152400</xdr:rowOff>
    </xdr:to>
    <xdr:sp macro="" textlink="">
      <xdr:nvSpPr>
        <xdr:cNvPr id="20827" name="AutoShape 1"/>
        <xdr:cNvSpPr>
          <a:spLocks noChangeAspect="1" noChangeArrowheads="1"/>
        </xdr:cNvSpPr>
      </xdr:nvSpPr>
      <xdr:spPr bwMode="auto">
        <a:xfrm>
          <a:off x="30192453" y="165879"/>
          <a:ext cx="2687787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28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29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830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831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32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33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834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835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3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3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838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839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40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4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842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843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44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45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846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847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48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49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850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851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52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53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854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855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5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5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858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859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60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6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862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863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64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65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866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867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0868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0869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528847</xdr:colOff>
      <xdr:row>3</xdr:row>
      <xdr:rowOff>152400</xdr:rowOff>
    </xdr:to>
    <xdr:sp macro="" textlink="">
      <xdr:nvSpPr>
        <xdr:cNvPr id="20870" name="AutoShape 1"/>
        <xdr:cNvSpPr>
          <a:spLocks noChangeAspect="1" noChangeArrowheads="1"/>
        </xdr:cNvSpPr>
      </xdr:nvSpPr>
      <xdr:spPr bwMode="auto">
        <a:xfrm>
          <a:off x="30192453" y="162285"/>
          <a:ext cx="2685451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531183</xdr:colOff>
      <xdr:row>3</xdr:row>
      <xdr:rowOff>152400</xdr:rowOff>
    </xdr:to>
    <xdr:sp macro="" textlink="">
      <xdr:nvSpPr>
        <xdr:cNvPr id="20871" name="AutoShape 1"/>
        <xdr:cNvSpPr>
          <a:spLocks noChangeAspect="1" noChangeArrowheads="1"/>
        </xdr:cNvSpPr>
      </xdr:nvSpPr>
      <xdr:spPr bwMode="auto">
        <a:xfrm>
          <a:off x="30192453" y="165879"/>
          <a:ext cx="2687787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0872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0873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528847</xdr:colOff>
      <xdr:row>3</xdr:row>
      <xdr:rowOff>152400</xdr:rowOff>
    </xdr:to>
    <xdr:sp macro="" textlink="">
      <xdr:nvSpPr>
        <xdr:cNvPr id="20874" name="AutoShape 1"/>
        <xdr:cNvSpPr>
          <a:spLocks noChangeAspect="1" noChangeArrowheads="1"/>
        </xdr:cNvSpPr>
      </xdr:nvSpPr>
      <xdr:spPr bwMode="auto">
        <a:xfrm>
          <a:off x="30192453" y="162285"/>
          <a:ext cx="2685451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531183</xdr:colOff>
      <xdr:row>3</xdr:row>
      <xdr:rowOff>152400</xdr:rowOff>
    </xdr:to>
    <xdr:sp macro="" textlink="">
      <xdr:nvSpPr>
        <xdr:cNvPr id="20875" name="AutoShape 1"/>
        <xdr:cNvSpPr>
          <a:spLocks noChangeAspect="1" noChangeArrowheads="1"/>
        </xdr:cNvSpPr>
      </xdr:nvSpPr>
      <xdr:spPr bwMode="auto">
        <a:xfrm>
          <a:off x="30192453" y="165879"/>
          <a:ext cx="2687787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7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7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878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879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80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8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882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883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84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85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886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887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88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89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890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891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92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93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894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895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9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89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898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899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900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0901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902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903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0904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905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90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090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5</xdr:row>
      <xdr:rowOff>151899</xdr:rowOff>
    </xdr:from>
    <xdr:to>
      <xdr:col>28</xdr:col>
      <xdr:colOff>1052185</xdr:colOff>
      <xdr:row>8</xdr:row>
      <xdr:rowOff>56649</xdr:rowOff>
    </xdr:to>
    <xdr:sp macro="" textlink="">
      <xdr:nvSpPr>
        <xdr:cNvPr id="20908" name="AutoShape 1"/>
        <xdr:cNvSpPr>
          <a:spLocks noChangeAspect="1" noChangeArrowheads="1"/>
        </xdr:cNvSpPr>
      </xdr:nvSpPr>
      <xdr:spPr bwMode="auto">
        <a:xfrm>
          <a:off x="30192453" y="971408"/>
          <a:ext cx="1052185" cy="396456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0909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1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1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0912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1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1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0915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1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1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880630</xdr:colOff>
      <xdr:row>4</xdr:row>
      <xdr:rowOff>218575</xdr:rowOff>
    </xdr:to>
    <xdr:sp macro="" textlink="">
      <xdr:nvSpPr>
        <xdr:cNvPr id="20918" name="AutoShape 1" hidden="1"/>
        <xdr:cNvSpPr>
          <a:spLocks noChangeAspect="1" noChangeArrowheads="1"/>
        </xdr:cNvSpPr>
      </xdr:nvSpPr>
      <xdr:spPr bwMode="auto">
        <a:xfrm>
          <a:off x="30192453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1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2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0921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2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2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2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2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0926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2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2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0929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3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3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0932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3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3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0935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3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3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0938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3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4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094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094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880628</xdr:colOff>
      <xdr:row>4</xdr:row>
      <xdr:rowOff>276226</xdr:rowOff>
    </xdr:to>
    <xdr:sp macro="" textlink="">
      <xdr:nvSpPr>
        <xdr:cNvPr id="20943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094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094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880628</xdr:colOff>
      <xdr:row>4</xdr:row>
      <xdr:rowOff>276226</xdr:rowOff>
    </xdr:to>
    <xdr:sp macro="" textlink="">
      <xdr:nvSpPr>
        <xdr:cNvPr id="20946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4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4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0949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5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5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0952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5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5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0955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5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5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0958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5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6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0961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6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6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0964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6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6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0967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6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096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0970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7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7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0973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7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7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0976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7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7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0979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8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8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0982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8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8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0985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8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8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0988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8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9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0991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9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099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0994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9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9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0997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9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099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000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00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00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003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00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00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006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00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00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009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01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01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012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01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01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015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01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01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018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01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02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021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02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02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024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02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02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027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02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02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030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03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03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033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03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03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036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03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03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039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04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04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042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04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04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045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04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04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863313</xdr:colOff>
      <xdr:row>4</xdr:row>
      <xdr:rowOff>295275</xdr:rowOff>
    </xdr:to>
    <xdr:sp macro="" textlink="">
      <xdr:nvSpPr>
        <xdr:cNvPr id="21048" name="AutoShape 1" hidden="1"/>
        <xdr:cNvSpPr>
          <a:spLocks noChangeAspect="1" noChangeArrowheads="1"/>
        </xdr:cNvSpPr>
      </xdr:nvSpPr>
      <xdr:spPr bwMode="auto">
        <a:xfrm>
          <a:off x="30192453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04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05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05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05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05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05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055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05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05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05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05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06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06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06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06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06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06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06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06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06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06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07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07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07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07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07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07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07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07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07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07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08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08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08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08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08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08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08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108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108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08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09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09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109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093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109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09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09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09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09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09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10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10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10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10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10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110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110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10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10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10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11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11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11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11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11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11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11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11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11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11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12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12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12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12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12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12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12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12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12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12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13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837334</xdr:colOff>
      <xdr:row>4</xdr:row>
      <xdr:rowOff>218575</xdr:rowOff>
    </xdr:to>
    <xdr:sp macro="" textlink="">
      <xdr:nvSpPr>
        <xdr:cNvPr id="21131" name="AutoShape 1" hidden="1"/>
        <xdr:cNvSpPr>
          <a:spLocks noChangeAspect="1" noChangeArrowheads="1"/>
        </xdr:cNvSpPr>
      </xdr:nvSpPr>
      <xdr:spPr bwMode="auto">
        <a:xfrm>
          <a:off x="30192453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13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13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13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13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13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13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13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13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14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14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14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14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14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14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14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14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14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14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15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15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15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15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15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15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15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15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15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15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16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16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16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16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16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16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16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16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16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16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170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17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17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17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17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17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17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177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17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17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18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181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18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18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18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185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18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18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18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189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19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19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19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193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19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19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19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119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119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904007</xdr:colOff>
      <xdr:row>4</xdr:row>
      <xdr:rowOff>238126</xdr:rowOff>
    </xdr:to>
    <xdr:sp macro="" textlink="">
      <xdr:nvSpPr>
        <xdr:cNvPr id="2119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837332</xdr:colOff>
      <xdr:row>4</xdr:row>
      <xdr:rowOff>276226</xdr:rowOff>
    </xdr:to>
    <xdr:sp macro="" textlink="">
      <xdr:nvSpPr>
        <xdr:cNvPr id="21200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120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120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904007</xdr:colOff>
      <xdr:row>4</xdr:row>
      <xdr:rowOff>238126</xdr:rowOff>
    </xdr:to>
    <xdr:sp macro="" textlink="">
      <xdr:nvSpPr>
        <xdr:cNvPr id="2120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837332</xdr:colOff>
      <xdr:row>4</xdr:row>
      <xdr:rowOff>276226</xdr:rowOff>
    </xdr:to>
    <xdr:sp macro="" textlink="">
      <xdr:nvSpPr>
        <xdr:cNvPr id="21204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20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20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20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208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20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21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21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212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21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21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21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216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21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21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21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220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2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2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22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224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2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2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22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228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22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23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23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232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23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23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23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236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23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23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23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240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24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24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24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244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4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4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24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248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4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5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25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252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5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5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25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256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5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5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25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260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26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26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26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264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26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26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26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268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6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7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27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272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7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7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27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276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27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27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27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280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28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28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28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284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28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28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28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288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28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29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29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292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9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9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29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296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9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29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29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300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30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30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30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304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30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30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30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308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30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31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31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312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31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31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31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316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31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31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31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320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32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32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32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324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32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32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32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328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32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33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33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332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33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33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33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33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33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338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33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34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904009</xdr:colOff>
      <xdr:row>4</xdr:row>
      <xdr:rowOff>218575</xdr:rowOff>
    </xdr:to>
    <xdr:sp macro="" textlink="">
      <xdr:nvSpPr>
        <xdr:cNvPr id="21341" name="AutoShape 1" hidden="1"/>
        <xdr:cNvSpPr>
          <a:spLocks noChangeAspect="1" noChangeArrowheads="1"/>
        </xdr:cNvSpPr>
      </xdr:nvSpPr>
      <xdr:spPr bwMode="auto">
        <a:xfrm>
          <a:off x="30192453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838201</xdr:colOff>
      <xdr:row>4</xdr:row>
      <xdr:rowOff>295275</xdr:rowOff>
    </xdr:to>
    <xdr:sp macro="" textlink="">
      <xdr:nvSpPr>
        <xdr:cNvPr id="21342" name="AutoShape 1" hidden="1"/>
        <xdr:cNvSpPr>
          <a:spLocks noChangeAspect="1" noChangeArrowheads="1"/>
        </xdr:cNvSpPr>
      </xdr:nvSpPr>
      <xdr:spPr bwMode="auto">
        <a:xfrm>
          <a:off x="30192453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34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34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34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34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34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34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34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35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35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35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35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35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35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35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35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35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35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36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36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36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363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36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36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366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36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36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880630</xdr:colOff>
      <xdr:row>4</xdr:row>
      <xdr:rowOff>218575</xdr:rowOff>
    </xdr:to>
    <xdr:sp macro="" textlink="">
      <xdr:nvSpPr>
        <xdr:cNvPr id="21369" name="AutoShape 1" hidden="1"/>
        <xdr:cNvSpPr>
          <a:spLocks noChangeAspect="1" noChangeArrowheads="1"/>
        </xdr:cNvSpPr>
      </xdr:nvSpPr>
      <xdr:spPr bwMode="auto">
        <a:xfrm>
          <a:off x="30192453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37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37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372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37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37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37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37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377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37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37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380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38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38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383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38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38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386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38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38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389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39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39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139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139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880628</xdr:colOff>
      <xdr:row>4</xdr:row>
      <xdr:rowOff>276226</xdr:rowOff>
    </xdr:to>
    <xdr:sp macro="" textlink="">
      <xdr:nvSpPr>
        <xdr:cNvPr id="21394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139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139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880628</xdr:colOff>
      <xdr:row>4</xdr:row>
      <xdr:rowOff>276226</xdr:rowOff>
    </xdr:to>
    <xdr:sp macro="" textlink="">
      <xdr:nvSpPr>
        <xdr:cNvPr id="21397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39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39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400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40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40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403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0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0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406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0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0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409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1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1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412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1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1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415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41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41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418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41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42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421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2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2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424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2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2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427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2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2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430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3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3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433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3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3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436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3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3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439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4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4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442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4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4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445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4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4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448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4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5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451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45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45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454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45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45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457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5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5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460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6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6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463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6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6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466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6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6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469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7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7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472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7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7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475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7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7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478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7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8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481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8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8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484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8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48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487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48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48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490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49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49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493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9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9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496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9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49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863313</xdr:colOff>
      <xdr:row>4</xdr:row>
      <xdr:rowOff>295275</xdr:rowOff>
    </xdr:to>
    <xdr:sp macro="" textlink="">
      <xdr:nvSpPr>
        <xdr:cNvPr id="21499" name="AutoShape 1" hidden="1"/>
        <xdr:cNvSpPr>
          <a:spLocks noChangeAspect="1" noChangeArrowheads="1"/>
        </xdr:cNvSpPr>
      </xdr:nvSpPr>
      <xdr:spPr bwMode="auto">
        <a:xfrm>
          <a:off x="30192453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50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50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50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50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50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50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506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50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50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50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51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51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1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1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51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51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51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51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1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1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52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52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2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2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2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2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52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52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52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52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3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3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53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53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3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3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3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3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153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153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54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54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54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154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544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154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4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4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54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54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5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5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55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55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5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5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155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155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5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5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56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56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6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6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6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6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6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6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6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6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7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57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57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57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57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57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57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57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57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57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58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58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837334</xdr:colOff>
      <xdr:row>4</xdr:row>
      <xdr:rowOff>218575</xdr:rowOff>
    </xdr:to>
    <xdr:sp macro="" textlink="">
      <xdr:nvSpPr>
        <xdr:cNvPr id="21582" name="AutoShape 1" hidden="1"/>
        <xdr:cNvSpPr>
          <a:spLocks noChangeAspect="1" noChangeArrowheads="1"/>
        </xdr:cNvSpPr>
      </xdr:nvSpPr>
      <xdr:spPr bwMode="auto">
        <a:xfrm>
          <a:off x="30192453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58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58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58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58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58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8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8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59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59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59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59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9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9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59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59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9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59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60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60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60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60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60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60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60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60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60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60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61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61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61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61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61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61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61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61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61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61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62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621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62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62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62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62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62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62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628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62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63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63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632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63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63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63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636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63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63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63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640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64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64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64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644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64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64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64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164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164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904007</xdr:colOff>
      <xdr:row>4</xdr:row>
      <xdr:rowOff>238126</xdr:rowOff>
    </xdr:to>
    <xdr:sp macro="" textlink="">
      <xdr:nvSpPr>
        <xdr:cNvPr id="2165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837332</xdr:colOff>
      <xdr:row>4</xdr:row>
      <xdr:rowOff>276226</xdr:rowOff>
    </xdr:to>
    <xdr:sp macro="" textlink="">
      <xdr:nvSpPr>
        <xdr:cNvPr id="21651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165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165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904007</xdr:colOff>
      <xdr:row>4</xdr:row>
      <xdr:rowOff>238126</xdr:rowOff>
    </xdr:to>
    <xdr:sp macro="" textlink="">
      <xdr:nvSpPr>
        <xdr:cNvPr id="2165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837332</xdr:colOff>
      <xdr:row>4</xdr:row>
      <xdr:rowOff>276226</xdr:rowOff>
    </xdr:to>
    <xdr:sp macro="" textlink="">
      <xdr:nvSpPr>
        <xdr:cNvPr id="21655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65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65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65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659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66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66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66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663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66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66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66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667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66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66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67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671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67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67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67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675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67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67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67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679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68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68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68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683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68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68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68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687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68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68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69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691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69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69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69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695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69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69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69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699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0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0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70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703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0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0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70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707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0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0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71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711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71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71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71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715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71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71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71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719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2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2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72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723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2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2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72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727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72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72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73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731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73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73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73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735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73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73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73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739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74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74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74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743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4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4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74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747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4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4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75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751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5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5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75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755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5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5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75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759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76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76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76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763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76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76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76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767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6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6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77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771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7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177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177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1775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77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77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77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779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78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78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78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783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78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78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78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78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78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789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79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79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904009</xdr:colOff>
      <xdr:row>4</xdr:row>
      <xdr:rowOff>218575</xdr:rowOff>
    </xdr:to>
    <xdr:sp macro="" textlink="">
      <xdr:nvSpPr>
        <xdr:cNvPr id="21792" name="AutoShape 1" hidden="1"/>
        <xdr:cNvSpPr>
          <a:spLocks noChangeAspect="1" noChangeArrowheads="1"/>
        </xdr:cNvSpPr>
      </xdr:nvSpPr>
      <xdr:spPr bwMode="auto">
        <a:xfrm>
          <a:off x="30192453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838201</xdr:colOff>
      <xdr:row>4</xdr:row>
      <xdr:rowOff>295275</xdr:rowOff>
    </xdr:to>
    <xdr:sp macro="" textlink="">
      <xdr:nvSpPr>
        <xdr:cNvPr id="21793" name="AutoShape 1" hidden="1"/>
        <xdr:cNvSpPr>
          <a:spLocks noChangeAspect="1" noChangeArrowheads="1"/>
        </xdr:cNvSpPr>
      </xdr:nvSpPr>
      <xdr:spPr bwMode="auto">
        <a:xfrm>
          <a:off x="30192453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79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79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79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79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79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79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80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80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80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80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80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80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80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80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80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80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81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81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1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1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814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1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1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817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1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1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880630</xdr:colOff>
      <xdr:row>4</xdr:row>
      <xdr:rowOff>218575</xdr:rowOff>
    </xdr:to>
    <xdr:sp macro="" textlink="">
      <xdr:nvSpPr>
        <xdr:cNvPr id="21820" name="AutoShape 1" hidden="1"/>
        <xdr:cNvSpPr>
          <a:spLocks noChangeAspect="1" noChangeArrowheads="1"/>
        </xdr:cNvSpPr>
      </xdr:nvSpPr>
      <xdr:spPr bwMode="auto">
        <a:xfrm>
          <a:off x="30192453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2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2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823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2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2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2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2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828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2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3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831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3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3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834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3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3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837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3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3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840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4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4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184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184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880628</xdr:colOff>
      <xdr:row>4</xdr:row>
      <xdr:rowOff>276226</xdr:rowOff>
    </xdr:to>
    <xdr:sp macro="" textlink="">
      <xdr:nvSpPr>
        <xdr:cNvPr id="21845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184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184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880628</xdr:colOff>
      <xdr:row>4</xdr:row>
      <xdr:rowOff>276226</xdr:rowOff>
    </xdr:to>
    <xdr:sp macro="" textlink="">
      <xdr:nvSpPr>
        <xdr:cNvPr id="21848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4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5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851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5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5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854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5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5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857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5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5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860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6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6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863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6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6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866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6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6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869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7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87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872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7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7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875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7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7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878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7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8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881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8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8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884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8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8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887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8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8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890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9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9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893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9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89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896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9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89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899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90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90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902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90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90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905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90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90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908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90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91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911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91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91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914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91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91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917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91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91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920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92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92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923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92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92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926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92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92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929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93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93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932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93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93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935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93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193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1938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93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94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941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94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194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1944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94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94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1947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94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194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863313</xdr:colOff>
      <xdr:row>4</xdr:row>
      <xdr:rowOff>295275</xdr:rowOff>
    </xdr:to>
    <xdr:sp macro="" textlink="">
      <xdr:nvSpPr>
        <xdr:cNvPr id="21950" name="AutoShape 1" hidden="1"/>
        <xdr:cNvSpPr>
          <a:spLocks noChangeAspect="1" noChangeArrowheads="1"/>
        </xdr:cNvSpPr>
      </xdr:nvSpPr>
      <xdr:spPr bwMode="auto">
        <a:xfrm>
          <a:off x="30192453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95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95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95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195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195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95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1957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95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95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96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96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96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96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96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96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96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96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96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96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97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97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97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97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97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97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97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97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197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97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198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98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98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98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198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98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98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98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198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198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199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99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199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199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199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1995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199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99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199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199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00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00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00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00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00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00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00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200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200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00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01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01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01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01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01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01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01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01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01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01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02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02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02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02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02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02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02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02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02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02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03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03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03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837334</xdr:colOff>
      <xdr:row>4</xdr:row>
      <xdr:rowOff>218575</xdr:rowOff>
    </xdr:to>
    <xdr:sp macro="" textlink="">
      <xdr:nvSpPr>
        <xdr:cNvPr id="22033" name="AutoShape 1" hidden="1"/>
        <xdr:cNvSpPr>
          <a:spLocks noChangeAspect="1" noChangeArrowheads="1"/>
        </xdr:cNvSpPr>
      </xdr:nvSpPr>
      <xdr:spPr bwMode="auto">
        <a:xfrm>
          <a:off x="30192453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03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03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03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03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03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03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04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04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04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04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04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04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04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04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04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04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05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05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05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05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05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05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05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05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05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05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06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06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06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06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06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06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06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06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06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06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07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07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072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07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07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07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07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07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07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079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08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08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08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083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08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08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08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087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08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08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09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091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09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09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09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095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09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09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09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209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210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904007</xdr:colOff>
      <xdr:row>4</xdr:row>
      <xdr:rowOff>238126</xdr:rowOff>
    </xdr:to>
    <xdr:sp macro="" textlink="">
      <xdr:nvSpPr>
        <xdr:cNvPr id="2210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837332</xdr:colOff>
      <xdr:row>4</xdr:row>
      <xdr:rowOff>276226</xdr:rowOff>
    </xdr:to>
    <xdr:sp macro="" textlink="">
      <xdr:nvSpPr>
        <xdr:cNvPr id="22102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210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210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904007</xdr:colOff>
      <xdr:row>4</xdr:row>
      <xdr:rowOff>238126</xdr:rowOff>
    </xdr:to>
    <xdr:sp macro="" textlink="">
      <xdr:nvSpPr>
        <xdr:cNvPr id="2210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837332</xdr:colOff>
      <xdr:row>4</xdr:row>
      <xdr:rowOff>276226</xdr:rowOff>
    </xdr:to>
    <xdr:sp macro="" textlink="">
      <xdr:nvSpPr>
        <xdr:cNvPr id="22106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10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10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10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110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11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11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11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114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11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11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11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118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11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12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12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122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2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2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12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126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2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2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12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130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13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13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13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134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13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13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13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138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13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14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14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142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14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14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14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146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4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4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14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150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5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5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15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154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5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5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15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158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5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6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16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162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16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16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16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166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16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16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16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170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7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7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17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174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7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7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17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178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17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18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18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182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18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18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18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186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18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18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18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190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19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19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19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194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9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9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19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198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19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20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20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202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20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20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20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206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20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20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20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210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21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21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21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214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21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21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21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218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21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22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22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222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22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22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22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226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22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22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22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230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23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23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23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234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23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23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23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23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23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240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24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24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904009</xdr:colOff>
      <xdr:row>4</xdr:row>
      <xdr:rowOff>218575</xdr:rowOff>
    </xdr:to>
    <xdr:sp macro="" textlink="">
      <xdr:nvSpPr>
        <xdr:cNvPr id="22243" name="AutoShape 1" hidden="1"/>
        <xdr:cNvSpPr>
          <a:spLocks noChangeAspect="1" noChangeArrowheads="1"/>
        </xdr:cNvSpPr>
      </xdr:nvSpPr>
      <xdr:spPr bwMode="auto">
        <a:xfrm>
          <a:off x="30192453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838201</xdr:colOff>
      <xdr:row>4</xdr:row>
      <xdr:rowOff>295275</xdr:rowOff>
    </xdr:to>
    <xdr:sp macro="" textlink="">
      <xdr:nvSpPr>
        <xdr:cNvPr id="22244" name="AutoShape 1" hidden="1"/>
        <xdr:cNvSpPr>
          <a:spLocks noChangeAspect="1" noChangeArrowheads="1"/>
        </xdr:cNvSpPr>
      </xdr:nvSpPr>
      <xdr:spPr bwMode="auto">
        <a:xfrm>
          <a:off x="30192453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24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24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24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24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24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25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25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25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25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25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25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25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25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25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25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26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26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26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26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26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265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26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26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268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26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27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880630</xdr:colOff>
      <xdr:row>4</xdr:row>
      <xdr:rowOff>218575</xdr:rowOff>
    </xdr:to>
    <xdr:sp macro="" textlink="">
      <xdr:nvSpPr>
        <xdr:cNvPr id="22271" name="AutoShape 1" hidden="1"/>
        <xdr:cNvSpPr>
          <a:spLocks noChangeAspect="1" noChangeArrowheads="1"/>
        </xdr:cNvSpPr>
      </xdr:nvSpPr>
      <xdr:spPr bwMode="auto">
        <a:xfrm>
          <a:off x="30192453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27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27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274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27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27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27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27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279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28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28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282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28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28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285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28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28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288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28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29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291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29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29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229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229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880628</xdr:colOff>
      <xdr:row>4</xdr:row>
      <xdr:rowOff>276226</xdr:rowOff>
    </xdr:to>
    <xdr:sp macro="" textlink="">
      <xdr:nvSpPr>
        <xdr:cNvPr id="22296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229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229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880628</xdr:colOff>
      <xdr:row>4</xdr:row>
      <xdr:rowOff>276226</xdr:rowOff>
    </xdr:to>
    <xdr:sp macro="" textlink="">
      <xdr:nvSpPr>
        <xdr:cNvPr id="22299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30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30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302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30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30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305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0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0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308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0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1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311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1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1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314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1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1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317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31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31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320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32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32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323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2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2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326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2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2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329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3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3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332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3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3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335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3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3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338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3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4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341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4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4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344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4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4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347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4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4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350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5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5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353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35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35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356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35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35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359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6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6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362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6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6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365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6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6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368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6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7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371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7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7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374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7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7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377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7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7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380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8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8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383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8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8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386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8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38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389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39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39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392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39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39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395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9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9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398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39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40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863313</xdr:colOff>
      <xdr:row>4</xdr:row>
      <xdr:rowOff>295275</xdr:rowOff>
    </xdr:to>
    <xdr:sp macro="" textlink="">
      <xdr:nvSpPr>
        <xdr:cNvPr id="22401" name="AutoShape 1" hidden="1"/>
        <xdr:cNvSpPr>
          <a:spLocks noChangeAspect="1" noChangeArrowheads="1"/>
        </xdr:cNvSpPr>
      </xdr:nvSpPr>
      <xdr:spPr bwMode="auto">
        <a:xfrm>
          <a:off x="30192453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40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40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40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40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40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40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408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40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41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41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41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41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1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1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41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41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41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41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2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2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42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42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2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2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2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2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42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42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43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43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3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3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43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43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3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3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3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3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244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244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44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44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44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244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446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244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4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4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45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45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5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5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45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45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5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5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245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245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6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6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46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46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6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6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6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6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6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6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7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7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7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47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47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47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47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47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47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47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48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48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48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48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837334</xdr:colOff>
      <xdr:row>4</xdr:row>
      <xdr:rowOff>218575</xdr:rowOff>
    </xdr:to>
    <xdr:sp macro="" textlink="">
      <xdr:nvSpPr>
        <xdr:cNvPr id="22484" name="AutoShape 1" hidden="1"/>
        <xdr:cNvSpPr>
          <a:spLocks noChangeAspect="1" noChangeArrowheads="1"/>
        </xdr:cNvSpPr>
      </xdr:nvSpPr>
      <xdr:spPr bwMode="auto">
        <a:xfrm>
          <a:off x="30192453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48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48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48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48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48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9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9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49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49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49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49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9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49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49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49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50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50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50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50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50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50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50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50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50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50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51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51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51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51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51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51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51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51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51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51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52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52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52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523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52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52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52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52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52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52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530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53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53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53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534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53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53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53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538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53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54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54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542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54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54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54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546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54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54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54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255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255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904007</xdr:colOff>
      <xdr:row>4</xdr:row>
      <xdr:rowOff>238126</xdr:rowOff>
    </xdr:to>
    <xdr:sp macro="" textlink="">
      <xdr:nvSpPr>
        <xdr:cNvPr id="2255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837332</xdr:colOff>
      <xdr:row>4</xdr:row>
      <xdr:rowOff>276226</xdr:rowOff>
    </xdr:to>
    <xdr:sp macro="" textlink="">
      <xdr:nvSpPr>
        <xdr:cNvPr id="22553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255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255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904007</xdr:colOff>
      <xdr:row>4</xdr:row>
      <xdr:rowOff>238126</xdr:rowOff>
    </xdr:to>
    <xdr:sp macro="" textlink="">
      <xdr:nvSpPr>
        <xdr:cNvPr id="2255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837332</xdr:colOff>
      <xdr:row>4</xdr:row>
      <xdr:rowOff>276226</xdr:rowOff>
    </xdr:to>
    <xdr:sp macro="" textlink="">
      <xdr:nvSpPr>
        <xdr:cNvPr id="22557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55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55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56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561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56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56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56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565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56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56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56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569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57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57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57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573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57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57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57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577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57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57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58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581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58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58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58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585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58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58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58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589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59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59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59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593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59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59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59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597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59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59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60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601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0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0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60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605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0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0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60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609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1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1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61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613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61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61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61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617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61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61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62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621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2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2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62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625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2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2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62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629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63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63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63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633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63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63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63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637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63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63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64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641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64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64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64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645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4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4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64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649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5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5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65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653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5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5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65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657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5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5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66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661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66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66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66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665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66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66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66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669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7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7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67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673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7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67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67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677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67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67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68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681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68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68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68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685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68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68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68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68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69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691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69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69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904009</xdr:colOff>
      <xdr:row>4</xdr:row>
      <xdr:rowOff>218575</xdr:rowOff>
    </xdr:to>
    <xdr:sp macro="" textlink="">
      <xdr:nvSpPr>
        <xdr:cNvPr id="22694" name="AutoShape 1" hidden="1"/>
        <xdr:cNvSpPr>
          <a:spLocks noChangeAspect="1" noChangeArrowheads="1"/>
        </xdr:cNvSpPr>
      </xdr:nvSpPr>
      <xdr:spPr bwMode="auto">
        <a:xfrm>
          <a:off x="30192453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838201</xdr:colOff>
      <xdr:row>4</xdr:row>
      <xdr:rowOff>295275</xdr:rowOff>
    </xdr:to>
    <xdr:sp macro="" textlink="">
      <xdr:nvSpPr>
        <xdr:cNvPr id="22695" name="AutoShape 1" hidden="1"/>
        <xdr:cNvSpPr>
          <a:spLocks noChangeAspect="1" noChangeArrowheads="1"/>
        </xdr:cNvSpPr>
      </xdr:nvSpPr>
      <xdr:spPr bwMode="auto">
        <a:xfrm>
          <a:off x="30192453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69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69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69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69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70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70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70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70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70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70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70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70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70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70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71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71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71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71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20</xdr:row>
      <xdr:rowOff>237624</xdr:rowOff>
    </xdr:from>
    <xdr:to>
      <xdr:col>30</xdr:col>
      <xdr:colOff>956755</xdr:colOff>
      <xdr:row>23</xdr:row>
      <xdr:rowOff>142374</xdr:rowOff>
    </xdr:to>
    <xdr:sp macro="" textlink="">
      <xdr:nvSpPr>
        <xdr:cNvPr id="22714" name="AutoShape 1"/>
        <xdr:cNvSpPr>
          <a:spLocks noChangeAspect="1" noChangeArrowheads="1"/>
        </xdr:cNvSpPr>
      </xdr:nvSpPr>
      <xdr:spPr bwMode="auto">
        <a:xfrm>
          <a:off x="30192453" y="3438024"/>
          <a:ext cx="3113359" cy="47409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21</xdr:row>
      <xdr:rowOff>151899</xdr:rowOff>
    </xdr:from>
    <xdr:to>
      <xdr:col>29</xdr:col>
      <xdr:colOff>112865</xdr:colOff>
      <xdr:row>24</xdr:row>
      <xdr:rowOff>56649</xdr:rowOff>
    </xdr:to>
    <xdr:sp macro="" textlink="">
      <xdr:nvSpPr>
        <xdr:cNvPr id="22715" name="AutoShape 1"/>
        <xdr:cNvSpPr>
          <a:spLocks noChangeAspect="1" noChangeArrowheads="1"/>
        </xdr:cNvSpPr>
      </xdr:nvSpPr>
      <xdr:spPr bwMode="auto">
        <a:xfrm>
          <a:off x="30192453" y="3593839"/>
          <a:ext cx="1191167" cy="396455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20</xdr:row>
      <xdr:rowOff>237624</xdr:rowOff>
    </xdr:from>
    <xdr:to>
      <xdr:col>30</xdr:col>
      <xdr:colOff>956755</xdr:colOff>
      <xdr:row>23</xdr:row>
      <xdr:rowOff>142374</xdr:rowOff>
    </xdr:to>
    <xdr:sp macro="" textlink="">
      <xdr:nvSpPr>
        <xdr:cNvPr id="22716" name="AutoShape 1"/>
        <xdr:cNvSpPr>
          <a:spLocks noChangeAspect="1" noChangeArrowheads="1"/>
        </xdr:cNvSpPr>
      </xdr:nvSpPr>
      <xdr:spPr bwMode="auto">
        <a:xfrm>
          <a:off x="30192453" y="3438024"/>
          <a:ext cx="3113359" cy="47409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21</xdr:row>
      <xdr:rowOff>151899</xdr:rowOff>
    </xdr:from>
    <xdr:to>
      <xdr:col>29</xdr:col>
      <xdr:colOff>112865</xdr:colOff>
      <xdr:row>24</xdr:row>
      <xdr:rowOff>56649</xdr:rowOff>
    </xdr:to>
    <xdr:sp macro="" textlink="">
      <xdr:nvSpPr>
        <xdr:cNvPr id="22717" name="AutoShape 1"/>
        <xdr:cNvSpPr>
          <a:spLocks noChangeAspect="1" noChangeArrowheads="1"/>
        </xdr:cNvSpPr>
      </xdr:nvSpPr>
      <xdr:spPr bwMode="auto">
        <a:xfrm>
          <a:off x="30192453" y="3593839"/>
          <a:ext cx="1191167" cy="396455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71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71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720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72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72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723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72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72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880630</xdr:colOff>
      <xdr:row>4</xdr:row>
      <xdr:rowOff>218575</xdr:rowOff>
    </xdr:to>
    <xdr:sp macro="" textlink="">
      <xdr:nvSpPr>
        <xdr:cNvPr id="22726" name="AutoShape 1" hidden="1"/>
        <xdr:cNvSpPr>
          <a:spLocks noChangeAspect="1" noChangeArrowheads="1"/>
        </xdr:cNvSpPr>
      </xdr:nvSpPr>
      <xdr:spPr bwMode="auto">
        <a:xfrm>
          <a:off x="30192453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72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72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729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73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73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73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73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734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73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73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737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73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73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740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74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74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743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74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74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746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74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74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274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275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880628</xdr:colOff>
      <xdr:row>4</xdr:row>
      <xdr:rowOff>276226</xdr:rowOff>
    </xdr:to>
    <xdr:sp macro="" textlink="">
      <xdr:nvSpPr>
        <xdr:cNvPr id="22751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275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275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880628</xdr:colOff>
      <xdr:row>4</xdr:row>
      <xdr:rowOff>276226</xdr:rowOff>
    </xdr:to>
    <xdr:sp macro="" textlink="">
      <xdr:nvSpPr>
        <xdr:cNvPr id="22754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75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75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757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75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75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760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76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76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763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76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76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766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76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76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769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77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77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772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77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77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775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77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77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778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77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78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781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78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78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784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78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78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787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78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78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790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79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79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793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79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79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796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79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79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799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80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80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802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80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80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805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80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80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808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80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81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811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81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81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814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81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81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817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81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81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820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82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82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823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82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82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826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82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82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829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83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83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832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83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83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835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83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83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838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83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84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841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84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284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2844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84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84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847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84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284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2850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85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85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2853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85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285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863313</xdr:colOff>
      <xdr:row>4</xdr:row>
      <xdr:rowOff>295275</xdr:rowOff>
    </xdr:to>
    <xdr:sp macro="" textlink="">
      <xdr:nvSpPr>
        <xdr:cNvPr id="22856" name="AutoShape 1" hidden="1"/>
        <xdr:cNvSpPr>
          <a:spLocks noChangeAspect="1" noChangeArrowheads="1"/>
        </xdr:cNvSpPr>
      </xdr:nvSpPr>
      <xdr:spPr bwMode="auto">
        <a:xfrm>
          <a:off x="30192453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85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85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85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86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86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86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863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86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86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86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86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86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86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87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87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87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87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87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87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87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87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87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87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88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88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88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88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88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88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88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88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88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88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89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89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89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89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89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289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289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89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89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289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290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2901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290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90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90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90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90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90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90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90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91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91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91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291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291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91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91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91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91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91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92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92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92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92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92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92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92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92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292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92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93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93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293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93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93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93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93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93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93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837334</xdr:colOff>
      <xdr:row>4</xdr:row>
      <xdr:rowOff>218575</xdr:rowOff>
    </xdr:to>
    <xdr:sp macro="" textlink="">
      <xdr:nvSpPr>
        <xdr:cNvPr id="22939" name="AutoShape 1" hidden="1"/>
        <xdr:cNvSpPr>
          <a:spLocks noChangeAspect="1" noChangeArrowheads="1"/>
        </xdr:cNvSpPr>
      </xdr:nvSpPr>
      <xdr:spPr bwMode="auto">
        <a:xfrm>
          <a:off x="30192453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94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94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94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94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94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94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94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94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94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94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95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95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95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95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95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95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95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95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95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95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96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96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96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96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96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96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296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96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96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96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297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97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297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97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297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97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97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97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978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97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98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98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98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98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98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985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98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298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298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2989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99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99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99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993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99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299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299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2997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99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299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300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3001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00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00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300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300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300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904007</xdr:colOff>
      <xdr:row>4</xdr:row>
      <xdr:rowOff>238126</xdr:rowOff>
    </xdr:to>
    <xdr:sp macro="" textlink="">
      <xdr:nvSpPr>
        <xdr:cNvPr id="2300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837332</xdr:colOff>
      <xdr:row>4</xdr:row>
      <xdr:rowOff>276226</xdr:rowOff>
    </xdr:to>
    <xdr:sp macro="" textlink="">
      <xdr:nvSpPr>
        <xdr:cNvPr id="23008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300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301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904007</xdr:colOff>
      <xdr:row>4</xdr:row>
      <xdr:rowOff>238126</xdr:rowOff>
    </xdr:to>
    <xdr:sp macro="" textlink="">
      <xdr:nvSpPr>
        <xdr:cNvPr id="2301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837332</xdr:colOff>
      <xdr:row>4</xdr:row>
      <xdr:rowOff>276226</xdr:rowOff>
    </xdr:to>
    <xdr:sp macro="" textlink="">
      <xdr:nvSpPr>
        <xdr:cNvPr id="23012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01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01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301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3016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01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01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301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3020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02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02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302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3024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02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02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302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3028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02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03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303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3032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03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03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303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3036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03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03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303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3040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04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04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304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3044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04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04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304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3048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04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05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305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3052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05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05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305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3056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05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05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305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3060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06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06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306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3064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06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06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306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3068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06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07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307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3072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07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07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307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3076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07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07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307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3080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08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08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308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3084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08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08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308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3088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08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09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309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3092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09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09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309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3096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09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09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309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3100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10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10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310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3104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10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10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310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3108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10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11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311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3112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11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11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311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3116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11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11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311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3120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12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12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312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3124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12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12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312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3128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12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13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313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3132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13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13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313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3136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13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13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313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3140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314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314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14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14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314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3146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14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14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904009</xdr:colOff>
      <xdr:row>4</xdr:row>
      <xdr:rowOff>218575</xdr:rowOff>
    </xdr:to>
    <xdr:sp macro="" textlink="">
      <xdr:nvSpPr>
        <xdr:cNvPr id="23149" name="AutoShape 1" hidden="1"/>
        <xdr:cNvSpPr>
          <a:spLocks noChangeAspect="1" noChangeArrowheads="1"/>
        </xdr:cNvSpPr>
      </xdr:nvSpPr>
      <xdr:spPr bwMode="auto">
        <a:xfrm>
          <a:off x="30192453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838201</xdr:colOff>
      <xdr:row>4</xdr:row>
      <xdr:rowOff>295275</xdr:rowOff>
    </xdr:to>
    <xdr:sp macro="" textlink="">
      <xdr:nvSpPr>
        <xdr:cNvPr id="23150" name="AutoShape 1" hidden="1"/>
        <xdr:cNvSpPr>
          <a:spLocks noChangeAspect="1" noChangeArrowheads="1"/>
        </xdr:cNvSpPr>
      </xdr:nvSpPr>
      <xdr:spPr bwMode="auto">
        <a:xfrm>
          <a:off x="30192453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15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15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315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315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15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15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15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15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15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16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16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16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16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16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316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316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316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316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316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317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3171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317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317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3174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317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317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880630</xdr:colOff>
      <xdr:row>4</xdr:row>
      <xdr:rowOff>218575</xdr:rowOff>
    </xdr:to>
    <xdr:sp macro="" textlink="">
      <xdr:nvSpPr>
        <xdr:cNvPr id="23177" name="AutoShape 1" hidden="1"/>
        <xdr:cNvSpPr>
          <a:spLocks noChangeAspect="1" noChangeArrowheads="1"/>
        </xdr:cNvSpPr>
      </xdr:nvSpPr>
      <xdr:spPr bwMode="auto">
        <a:xfrm>
          <a:off x="30192453" y="323888"/>
          <a:ext cx="880630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317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317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3180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318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318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318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318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3185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318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318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3188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318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319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3191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319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319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3194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319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319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3197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319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319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320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320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880628</xdr:colOff>
      <xdr:row>4</xdr:row>
      <xdr:rowOff>276226</xdr:rowOff>
    </xdr:to>
    <xdr:sp macro="" textlink="">
      <xdr:nvSpPr>
        <xdr:cNvPr id="23202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320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880628</xdr:colOff>
      <xdr:row>4</xdr:row>
      <xdr:rowOff>238126</xdr:rowOff>
    </xdr:to>
    <xdr:sp macro="" textlink="">
      <xdr:nvSpPr>
        <xdr:cNvPr id="2320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880628</xdr:colOff>
      <xdr:row>4</xdr:row>
      <xdr:rowOff>276226</xdr:rowOff>
    </xdr:to>
    <xdr:sp macro="" textlink="">
      <xdr:nvSpPr>
        <xdr:cNvPr id="23205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8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320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320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3208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320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321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3211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321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321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3214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321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321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3217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321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321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3220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322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322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3223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322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322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3226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322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322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3229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323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323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3232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323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323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3235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323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323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3238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323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324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3241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324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324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3244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324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324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3247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324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324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3250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325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325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3253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325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325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3256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325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325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3259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326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326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3262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326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326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3265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326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326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3268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326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327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3271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327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327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3274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327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327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3277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327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327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3280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328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328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3283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328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328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3286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328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3288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3289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329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3291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3292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329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880629</xdr:colOff>
      <xdr:row>4</xdr:row>
      <xdr:rowOff>238126</xdr:rowOff>
    </xdr:to>
    <xdr:sp macro="" textlink="">
      <xdr:nvSpPr>
        <xdr:cNvPr id="23294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2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880629</xdr:colOff>
      <xdr:row>4</xdr:row>
      <xdr:rowOff>276226</xdr:rowOff>
    </xdr:to>
    <xdr:sp macro="" textlink="">
      <xdr:nvSpPr>
        <xdr:cNvPr id="23295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29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329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3297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3298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3299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880630</xdr:colOff>
      <xdr:row>4</xdr:row>
      <xdr:rowOff>238126</xdr:rowOff>
    </xdr:to>
    <xdr:sp macro="" textlink="">
      <xdr:nvSpPr>
        <xdr:cNvPr id="23300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880630</xdr:colOff>
      <xdr:row>4</xdr:row>
      <xdr:rowOff>276226</xdr:rowOff>
    </xdr:to>
    <xdr:sp macro="" textlink="">
      <xdr:nvSpPr>
        <xdr:cNvPr id="23301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0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3302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3303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880631</xdr:colOff>
      <xdr:row>4</xdr:row>
      <xdr:rowOff>276226</xdr:rowOff>
    </xdr:to>
    <xdr:sp macro="" textlink="">
      <xdr:nvSpPr>
        <xdr:cNvPr id="23304" name="AutoShape 1" hidden="1"/>
        <xdr:cNvSpPr>
          <a:spLocks noChangeAspect="1" noChangeArrowheads="1"/>
        </xdr:cNvSpPr>
      </xdr:nvSpPr>
      <xdr:spPr bwMode="auto">
        <a:xfrm>
          <a:off x="30192453" y="329781"/>
          <a:ext cx="880631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3305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880631</xdr:colOff>
      <xdr:row>4</xdr:row>
      <xdr:rowOff>238126</xdr:rowOff>
    </xdr:to>
    <xdr:sp macro="" textlink="">
      <xdr:nvSpPr>
        <xdr:cNvPr id="23306" name="AutoShape 1" hidden="1"/>
        <xdr:cNvSpPr>
          <a:spLocks noChangeAspect="1" noChangeArrowheads="1"/>
        </xdr:cNvSpPr>
      </xdr:nvSpPr>
      <xdr:spPr bwMode="auto">
        <a:xfrm>
          <a:off x="30192453" y="326187"/>
          <a:ext cx="88063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863313</xdr:colOff>
      <xdr:row>4</xdr:row>
      <xdr:rowOff>295275</xdr:rowOff>
    </xdr:to>
    <xdr:sp macro="" textlink="">
      <xdr:nvSpPr>
        <xdr:cNvPr id="23307" name="AutoShape 1" hidden="1"/>
        <xdr:cNvSpPr>
          <a:spLocks noChangeAspect="1" noChangeArrowheads="1"/>
        </xdr:cNvSpPr>
      </xdr:nvSpPr>
      <xdr:spPr bwMode="auto">
        <a:xfrm>
          <a:off x="30192453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330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330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31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31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331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331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3314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331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331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331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331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331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332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332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332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332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332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332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332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332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332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332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333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333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333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333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333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333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333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333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333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333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334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334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334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334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334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334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334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334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34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34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335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335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3352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335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35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35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335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335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35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35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336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336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36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36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336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904876</xdr:colOff>
      <xdr:row>4</xdr:row>
      <xdr:rowOff>238126</xdr:rowOff>
    </xdr:to>
    <xdr:sp macro="" textlink="">
      <xdr:nvSpPr>
        <xdr:cNvPr id="2336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6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36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36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336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336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37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37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37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37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37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37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37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37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37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37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338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338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338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338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338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338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38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38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338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338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837334</xdr:colOff>
      <xdr:row>4</xdr:row>
      <xdr:rowOff>218575</xdr:rowOff>
    </xdr:to>
    <xdr:sp macro="" textlink="">
      <xdr:nvSpPr>
        <xdr:cNvPr id="23390" name="AutoShape 1" hidden="1"/>
        <xdr:cNvSpPr>
          <a:spLocks noChangeAspect="1" noChangeArrowheads="1"/>
        </xdr:cNvSpPr>
      </xdr:nvSpPr>
      <xdr:spPr bwMode="auto">
        <a:xfrm>
          <a:off x="30192453" y="323888"/>
          <a:ext cx="837334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339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339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339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339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339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339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339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339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339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340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340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340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340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340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340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340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340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340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340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341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341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341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341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341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341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3416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908519</xdr:colOff>
      <xdr:row>4</xdr:row>
      <xdr:rowOff>238126</xdr:rowOff>
    </xdr:to>
    <xdr:sp macro="" textlink="">
      <xdr:nvSpPr>
        <xdr:cNvPr id="23417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1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3418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3419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3420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3421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342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908520</xdr:colOff>
      <xdr:row>4</xdr:row>
      <xdr:rowOff>238126</xdr:rowOff>
    </xdr:to>
    <xdr:sp macro="" textlink="">
      <xdr:nvSpPr>
        <xdr:cNvPr id="2342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3424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908522</xdr:colOff>
      <xdr:row>4</xdr:row>
      <xdr:rowOff>238126</xdr:rowOff>
    </xdr:to>
    <xdr:sp macro="" textlink="">
      <xdr:nvSpPr>
        <xdr:cNvPr id="23425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42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42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342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3429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43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43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343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43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43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343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3436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43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43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343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3440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44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44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344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3444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44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44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344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3448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44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45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345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3452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45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45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345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345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345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904007</xdr:colOff>
      <xdr:row>4</xdr:row>
      <xdr:rowOff>238126</xdr:rowOff>
    </xdr:to>
    <xdr:sp macro="" textlink="">
      <xdr:nvSpPr>
        <xdr:cNvPr id="2345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837332</xdr:colOff>
      <xdr:row>4</xdr:row>
      <xdr:rowOff>276226</xdr:rowOff>
    </xdr:to>
    <xdr:sp macro="" textlink="">
      <xdr:nvSpPr>
        <xdr:cNvPr id="23459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346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837332</xdr:colOff>
      <xdr:row>4</xdr:row>
      <xdr:rowOff>238126</xdr:rowOff>
    </xdr:to>
    <xdr:sp macro="" textlink="">
      <xdr:nvSpPr>
        <xdr:cNvPr id="2346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2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904007</xdr:colOff>
      <xdr:row>4</xdr:row>
      <xdr:rowOff>238126</xdr:rowOff>
    </xdr:to>
    <xdr:sp macro="" textlink="">
      <xdr:nvSpPr>
        <xdr:cNvPr id="2346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7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837332</xdr:colOff>
      <xdr:row>4</xdr:row>
      <xdr:rowOff>276226</xdr:rowOff>
    </xdr:to>
    <xdr:sp macro="" textlink="">
      <xdr:nvSpPr>
        <xdr:cNvPr id="23463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2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46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46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346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3467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46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46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347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3471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47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47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347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3475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47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47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347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3479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48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48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348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3483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48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48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348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3487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48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48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349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3491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49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49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349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3495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49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49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349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3499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50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50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350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3503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50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50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350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3507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50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50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351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3511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51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51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351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3515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51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51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351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3519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52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52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352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3523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52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52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352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3527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52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52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353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3531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53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53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353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3535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53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53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353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3539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54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54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354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3543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54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54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354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3547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54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54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355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3551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55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55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355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3555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55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55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355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3559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56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56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356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3563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56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56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356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3567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56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56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357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3571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572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573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357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3575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576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577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357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3579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580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837333</xdr:colOff>
      <xdr:row>4</xdr:row>
      <xdr:rowOff>238126</xdr:rowOff>
    </xdr:to>
    <xdr:sp macro="" textlink="">
      <xdr:nvSpPr>
        <xdr:cNvPr id="23581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3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904008</xdr:colOff>
      <xdr:row>4</xdr:row>
      <xdr:rowOff>238126</xdr:rowOff>
    </xdr:to>
    <xdr:sp macro="" textlink="">
      <xdr:nvSpPr>
        <xdr:cNvPr id="2358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8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837333</xdr:colOff>
      <xdr:row>4</xdr:row>
      <xdr:rowOff>276226</xdr:rowOff>
    </xdr:to>
    <xdr:sp macro="" textlink="">
      <xdr:nvSpPr>
        <xdr:cNvPr id="23583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3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58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58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358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3587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58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837334</xdr:colOff>
      <xdr:row>4</xdr:row>
      <xdr:rowOff>238126</xdr:rowOff>
    </xdr:to>
    <xdr:sp macro="" textlink="">
      <xdr:nvSpPr>
        <xdr:cNvPr id="2358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904009</xdr:colOff>
      <xdr:row>4</xdr:row>
      <xdr:rowOff>238126</xdr:rowOff>
    </xdr:to>
    <xdr:sp macro="" textlink="">
      <xdr:nvSpPr>
        <xdr:cNvPr id="2359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09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837334</xdr:colOff>
      <xdr:row>4</xdr:row>
      <xdr:rowOff>276226</xdr:rowOff>
    </xdr:to>
    <xdr:sp macro="" textlink="">
      <xdr:nvSpPr>
        <xdr:cNvPr id="23591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4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3592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908521</xdr:colOff>
      <xdr:row>4</xdr:row>
      <xdr:rowOff>238126</xdr:rowOff>
    </xdr:to>
    <xdr:sp macro="" textlink="">
      <xdr:nvSpPr>
        <xdr:cNvPr id="23593" name="AutoShape 1" hidden="1"/>
        <xdr:cNvSpPr>
          <a:spLocks noChangeAspect="1" noChangeArrowheads="1"/>
        </xdr:cNvSpPr>
      </xdr:nvSpPr>
      <xdr:spPr bwMode="auto">
        <a:xfrm>
          <a:off x="30192453" y="326187"/>
          <a:ext cx="908521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594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595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904010</xdr:colOff>
      <xdr:row>4</xdr:row>
      <xdr:rowOff>238126</xdr:rowOff>
    </xdr:to>
    <xdr:sp macro="" textlink="">
      <xdr:nvSpPr>
        <xdr:cNvPr id="2359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010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295275</xdr:rowOff>
    </xdr:from>
    <xdr:to>
      <xdr:col>28</xdr:col>
      <xdr:colOff>837335</xdr:colOff>
      <xdr:row>4</xdr:row>
      <xdr:rowOff>276226</xdr:rowOff>
    </xdr:to>
    <xdr:sp macro="" textlink="">
      <xdr:nvSpPr>
        <xdr:cNvPr id="23597" name="AutoShape 1" hidden="1"/>
        <xdr:cNvSpPr>
          <a:spLocks noChangeAspect="1" noChangeArrowheads="1"/>
        </xdr:cNvSpPr>
      </xdr:nvSpPr>
      <xdr:spPr bwMode="auto">
        <a:xfrm>
          <a:off x="30192453" y="329781"/>
          <a:ext cx="837335" cy="489910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598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837335</xdr:colOff>
      <xdr:row>4</xdr:row>
      <xdr:rowOff>238126</xdr:rowOff>
    </xdr:to>
    <xdr:sp macro="" textlink="">
      <xdr:nvSpPr>
        <xdr:cNvPr id="23599" name="AutoShape 1" hidden="1"/>
        <xdr:cNvSpPr>
          <a:spLocks noChangeAspect="1" noChangeArrowheads="1"/>
        </xdr:cNvSpPr>
      </xdr:nvSpPr>
      <xdr:spPr bwMode="auto">
        <a:xfrm>
          <a:off x="30192453" y="326187"/>
          <a:ext cx="83733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237624</xdr:rowOff>
    </xdr:from>
    <xdr:to>
      <xdr:col>28</xdr:col>
      <xdr:colOff>904009</xdr:colOff>
      <xdr:row>4</xdr:row>
      <xdr:rowOff>218575</xdr:rowOff>
    </xdr:to>
    <xdr:sp macro="" textlink="">
      <xdr:nvSpPr>
        <xdr:cNvPr id="23600" name="AutoShape 1" hidden="1"/>
        <xdr:cNvSpPr>
          <a:spLocks noChangeAspect="1" noChangeArrowheads="1"/>
        </xdr:cNvSpPr>
      </xdr:nvSpPr>
      <xdr:spPr bwMode="auto">
        <a:xfrm>
          <a:off x="30192453" y="323888"/>
          <a:ext cx="904009" cy="49853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838201</xdr:colOff>
      <xdr:row>4</xdr:row>
      <xdr:rowOff>295275</xdr:rowOff>
    </xdr:to>
    <xdr:sp macro="" textlink="">
      <xdr:nvSpPr>
        <xdr:cNvPr id="23601" name="AutoShape 1" hidden="1"/>
        <xdr:cNvSpPr>
          <a:spLocks noChangeAspect="1" noChangeArrowheads="1"/>
        </xdr:cNvSpPr>
      </xdr:nvSpPr>
      <xdr:spPr bwMode="auto">
        <a:xfrm>
          <a:off x="30192453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60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60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360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360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60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60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60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60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610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611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612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613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614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904875</xdr:colOff>
      <xdr:row>4</xdr:row>
      <xdr:rowOff>238126</xdr:rowOff>
    </xdr:to>
    <xdr:sp macro="" textlink="">
      <xdr:nvSpPr>
        <xdr:cNvPr id="23615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5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3616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3617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3618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1</xdr:row>
      <xdr:rowOff>257175</xdr:rowOff>
    </xdr:from>
    <xdr:to>
      <xdr:col>28</xdr:col>
      <xdr:colOff>904874</xdr:colOff>
      <xdr:row>4</xdr:row>
      <xdr:rowOff>238126</xdr:rowOff>
    </xdr:to>
    <xdr:sp macro="" textlink="">
      <xdr:nvSpPr>
        <xdr:cNvPr id="23619" name="AutoShape 1" hidden="1"/>
        <xdr:cNvSpPr>
          <a:spLocks noChangeAspect="1" noChangeArrowheads="1"/>
        </xdr:cNvSpPr>
      </xdr:nvSpPr>
      <xdr:spPr bwMode="auto">
        <a:xfrm>
          <a:off x="30192453" y="326187"/>
          <a:ext cx="904874" cy="489909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20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21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622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623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624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625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626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627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628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629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30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31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32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33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34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35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36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37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38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39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640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641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642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643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44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45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46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47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48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49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50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51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652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653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654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655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56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57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58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59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660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66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662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663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664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665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666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67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68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69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70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71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72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73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74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75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76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677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678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679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680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81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82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83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84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85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86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87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88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689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690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691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692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93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94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95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96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97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698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699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00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701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702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03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04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705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0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0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708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709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10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1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712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713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14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15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716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717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18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19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720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721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22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23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724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725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2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2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728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3729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3730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528847</xdr:colOff>
      <xdr:row>3</xdr:row>
      <xdr:rowOff>152400</xdr:rowOff>
    </xdr:to>
    <xdr:sp macro="" textlink="">
      <xdr:nvSpPr>
        <xdr:cNvPr id="23731" name="AutoShape 1"/>
        <xdr:cNvSpPr>
          <a:spLocks noChangeAspect="1" noChangeArrowheads="1"/>
        </xdr:cNvSpPr>
      </xdr:nvSpPr>
      <xdr:spPr bwMode="auto">
        <a:xfrm>
          <a:off x="30192453" y="162285"/>
          <a:ext cx="2685451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531183</xdr:colOff>
      <xdr:row>3</xdr:row>
      <xdr:rowOff>152400</xdr:rowOff>
    </xdr:to>
    <xdr:sp macro="" textlink="">
      <xdr:nvSpPr>
        <xdr:cNvPr id="23732" name="AutoShape 1"/>
        <xdr:cNvSpPr>
          <a:spLocks noChangeAspect="1" noChangeArrowheads="1"/>
        </xdr:cNvSpPr>
      </xdr:nvSpPr>
      <xdr:spPr bwMode="auto">
        <a:xfrm>
          <a:off x="30192453" y="165879"/>
          <a:ext cx="2687787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3733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3734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528847</xdr:colOff>
      <xdr:row>3</xdr:row>
      <xdr:rowOff>152400</xdr:rowOff>
    </xdr:to>
    <xdr:sp macro="" textlink="">
      <xdr:nvSpPr>
        <xdr:cNvPr id="23735" name="AutoShape 1"/>
        <xdr:cNvSpPr>
          <a:spLocks noChangeAspect="1" noChangeArrowheads="1"/>
        </xdr:cNvSpPr>
      </xdr:nvSpPr>
      <xdr:spPr bwMode="auto">
        <a:xfrm>
          <a:off x="30192453" y="162285"/>
          <a:ext cx="2685451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531183</xdr:colOff>
      <xdr:row>3</xdr:row>
      <xdr:rowOff>152400</xdr:rowOff>
    </xdr:to>
    <xdr:sp macro="" textlink="">
      <xdr:nvSpPr>
        <xdr:cNvPr id="23736" name="AutoShape 1"/>
        <xdr:cNvSpPr>
          <a:spLocks noChangeAspect="1" noChangeArrowheads="1"/>
        </xdr:cNvSpPr>
      </xdr:nvSpPr>
      <xdr:spPr bwMode="auto">
        <a:xfrm>
          <a:off x="30192453" y="165879"/>
          <a:ext cx="2687787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3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38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739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740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4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42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743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744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45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4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747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748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49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50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751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752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53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54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755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756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5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58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759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760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6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62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763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764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65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6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767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768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69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70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771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772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73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74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775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776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7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78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779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780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8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82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783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784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3785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3786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528847</xdr:colOff>
      <xdr:row>3</xdr:row>
      <xdr:rowOff>152400</xdr:rowOff>
    </xdr:to>
    <xdr:sp macro="" textlink="">
      <xdr:nvSpPr>
        <xdr:cNvPr id="23787" name="AutoShape 1"/>
        <xdr:cNvSpPr>
          <a:spLocks noChangeAspect="1" noChangeArrowheads="1"/>
        </xdr:cNvSpPr>
      </xdr:nvSpPr>
      <xdr:spPr bwMode="auto">
        <a:xfrm>
          <a:off x="30192453" y="162285"/>
          <a:ext cx="2685451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531183</xdr:colOff>
      <xdr:row>3</xdr:row>
      <xdr:rowOff>152400</xdr:rowOff>
    </xdr:to>
    <xdr:sp macro="" textlink="">
      <xdr:nvSpPr>
        <xdr:cNvPr id="23788" name="AutoShape 1"/>
        <xdr:cNvSpPr>
          <a:spLocks noChangeAspect="1" noChangeArrowheads="1"/>
        </xdr:cNvSpPr>
      </xdr:nvSpPr>
      <xdr:spPr bwMode="auto">
        <a:xfrm>
          <a:off x="30192453" y="165879"/>
          <a:ext cx="2687787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3789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3790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528847</xdr:colOff>
      <xdr:row>3</xdr:row>
      <xdr:rowOff>152400</xdr:rowOff>
    </xdr:to>
    <xdr:sp macro="" textlink="">
      <xdr:nvSpPr>
        <xdr:cNvPr id="23791" name="AutoShape 1"/>
        <xdr:cNvSpPr>
          <a:spLocks noChangeAspect="1" noChangeArrowheads="1"/>
        </xdr:cNvSpPr>
      </xdr:nvSpPr>
      <xdr:spPr bwMode="auto">
        <a:xfrm>
          <a:off x="30192453" y="162285"/>
          <a:ext cx="2685451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531183</xdr:colOff>
      <xdr:row>3</xdr:row>
      <xdr:rowOff>152400</xdr:rowOff>
    </xdr:to>
    <xdr:sp macro="" textlink="">
      <xdr:nvSpPr>
        <xdr:cNvPr id="23792" name="AutoShape 1"/>
        <xdr:cNvSpPr>
          <a:spLocks noChangeAspect="1" noChangeArrowheads="1"/>
        </xdr:cNvSpPr>
      </xdr:nvSpPr>
      <xdr:spPr bwMode="auto">
        <a:xfrm>
          <a:off x="30192453" y="165879"/>
          <a:ext cx="2687787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93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94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795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796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9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798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799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800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80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802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803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804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805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80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807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808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809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810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811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812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813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814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815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816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81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818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819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820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82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822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823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824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825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82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827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828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829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830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831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832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3833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3834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528847</xdr:colOff>
      <xdr:row>3</xdr:row>
      <xdr:rowOff>152400</xdr:rowOff>
    </xdr:to>
    <xdr:sp macro="" textlink="">
      <xdr:nvSpPr>
        <xdr:cNvPr id="23835" name="AutoShape 1"/>
        <xdr:cNvSpPr>
          <a:spLocks noChangeAspect="1" noChangeArrowheads="1"/>
        </xdr:cNvSpPr>
      </xdr:nvSpPr>
      <xdr:spPr bwMode="auto">
        <a:xfrm>
          <a:off x="30192453" y="162285"/>
          <a:ext cx="2685451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531183</xdr:colOff>
      <xdr:row>3</xdr:row>
      <xdr:rowOff>152400</xdr:rowOff>
    </xdr:to>
    <xdr:sp macro="" textlink="">
      <xdr:nvSpPr>
        <xdr:cNvPr id="23836" name="AutoShape 1"/>
        <xdr:cNvSpPr>
          <a:spLocks noChangeAspect="1" noChangeArrowheads="1"/>
        </xdr:cNvSpPr>
      </xdr:nvSpPr>
      <xdr:spPr bwMode="auto">
        <a:xfrm>
          <a:off x="30192453" y="165879"/>
          <a:ext cx="2687787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3837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3838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528847</xdr:colOff>
      <xdr:row>3</xdr:row>
      <xdr:rowOff>152400</xdr:rowOff>
    </xdr:to>
    <xdr:sp macro="" textlink="">
      <xdr:nvSpPr>
        <xdr:cNvPr id="23839" name="AutoShape 1"/>
        <xdr:cNvSpPr>
          <a:spLocks noChangeAspect="1" noChangeArrowheads="1"/>
        </xdr:cNvSpPr>
      </xdr:nvSpPr>
      <xdr:spPr bwMode="auto">
        <a:xfrm>
          <a:off x="30192453" y="162285"/>
          <a:ext cx="2685451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531183</xdr:colOff>
      <xdr:row>3</xdr:row>
      <xdr:rowOff>152400</xdr:rowOff>
    </xdr:to>
    <xdr:sp macro="" textlink="">
      <xdr:nvSpPr>
        <xdr:cNvPr id="23840" name="AutoShape 1"/>
        <xdr:cNvSpPr>
          <a:spLocks noChangeAspect="1" noChangeArrowheads="1"/>
        </xdr:cNvSpPr>
      </xdr:nvSpPr>
      <xdr:spPr bwMode="auto">
        <a:xfrm>
          <a:off x="30192453" y="165879"/>
          <a:ext cx="2687787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84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842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843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844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845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84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847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848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849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850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851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852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853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854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855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856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85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858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859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860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86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862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863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864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865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866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86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868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869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870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87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872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873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874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875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87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87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878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879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880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881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882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883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884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885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886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887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888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889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890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891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892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893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894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895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896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897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898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899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900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901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902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903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904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905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906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907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908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909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910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911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912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913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914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915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916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917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918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919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920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921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922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923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924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925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926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927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928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929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930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931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932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933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934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935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936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937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938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939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940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941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942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943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944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945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524732</xdr:colOff>
      <xdr:row>3</xdr:row>
      <xdr:rowOff>152400</xdr:rowOff>
    </xdr:to>
    <xdr:sp macro="" textlink="">
      <xdr:nvSpPr>
        <xdr:cNvPr id="23946" name="AutoShape 1"/>
        <xdr:cNvSpPr>
          <a:spLocks noChangeAspect="1" noChangeArrowheads="1"/>
        </xdr:cNvSpPr>
      </xdr:nvSpPr>
      <xdr:spPr bwMode="auto">
        <a:xfrm>
          <a:off x="30192453" y="162285"/>
          <a:ext cx="2681336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947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948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949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950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951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3952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953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954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955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956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95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958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959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960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96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962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963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964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965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966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967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968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969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970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971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972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973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974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975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97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97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978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979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980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98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982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3983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3984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528847</xdr:colOff>
      <xdr:row>3</xdr:row>
      <xdr:rowOff>152400</xdr:rowOff>
    </xdr:to>
    <xdr:sp macro="" textlink="">
      <xdr:nvSpPr>
        <xdr:cNvPr id="23985" name="AutoShape 1"/>
        <xdr:cNvSpPr>
          <a:spLocks noChangeAspect="1" noChangeArrowheads="1"/>
        </xdr:cNvSpPr>
      </xdr:nvSpPr>
      <xdr:spPr bwMode="auto">
        <a:xfrm>
          <a:off x="30192453" y="162285"/>
          <a:ext cx="2685451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531183</xdr:colOff>
      <xdr:row>3</xdr:row>
      <xdr:rowOff>152400</xdr:rowOff>
    </xdr:to>
    <xdr:sp macro="" textlink="">
      <xdr:nvSpPr>
        <xdr:cNvPr id="23986" name="AutoShape 1"/>
        <xdr:cNvSpPr>
          <a:spLocks noChangeAspect="1" noChangeArrowheads="1"/>
        </xdr:cNvSpPr>
      </xdr:nvSpPr>
      <xdr:spPr bwMode="auto">
        <a:xfrm>
          <a:off x="30192453" y="165879"/>
          <a:ext cx="2687787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3987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3988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528847</xdr:colOff>
      <xdr:row>3</xdr:row>
      <xdr:rowOff>152400</xdr:rowOff>
    </xdr:to>
    <xdr:sp macro="" textlink="">
      <xdr:nvSpPr>
        <xdr:cNvPr id="23989" name="AutoShape 1"/>
        <xdr:cNvSpPr>
          <a:spLocks noChangeAspect="1" noChangeArrowheads="1"/>
        </xdr:cNvSpPr>
      </xdr:nvSpPr>
      <xdr:spPr bwMode="auto">
        <a:xfrm>
          <a:off x="30192453" y="162285"/>
          <a:ext cx="2685451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531183</xdr:colOff>
      <xdr:row>3</xdr:row>
      <xdr:rowOff>152400</xdr:rowOff>
    </xdr:to>
    <xdr:sp macro="" textlink="">
      <xdr:nvSpPr>
        <xdr:cNvPr id="23990" name="AutoShape 1"/>
        <xdr:cNvSpPr>
          <a:spLocks noChangeAspect="1" noChangeArrowheads="1"/>
        </xdr:cNvSpPr>
      </xdr:nvSpPr>
      <xdr:spPr bwMode="auto">
        <a:xfrm>
          <a:off x="30192453" y="165879"/>
          <a:ext cx="2687787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99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992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993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994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995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99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3997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3998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3999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00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4001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4002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03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04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4005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4006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0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08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4009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4010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1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12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4013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4014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15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1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4017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4018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19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20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4021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4022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23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24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4025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4026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2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28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4029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4030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3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32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4033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4034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35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3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4037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4038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4039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4040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528847</xdr:colOff>
      <xdr:row>3</xdr:row>
      <xdr:rowOff>152400</xdr:rowOff>
    </xdr:to>
    <xdr:sp macro="" textlink="">
      <xdr:nvSpPr>
        <xdr:cNvPr id="24041" name="AutoShape 1"/>
        <xdr:cNvSpPr>
          <a:spLocks noChangeAspect="1" noChangeArrowheads="1"/>
        </xdr:cNvSpPr>
      </xdr:nvSpPr>
      <xdr:spPr bwMode="auto">
        <a:xfrm>
          <a:off x="30192453" y="162285"/>
          <a:ext cx="2685451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531183</xdr:colOff>
      <xdr:row>3</xdr:row>
      <xdr:rowOff>152400</xdr:rowOff>
    </xdr:to>
    <xdr:sp macro="" textlink="">
      <xdr:nvSpPr>
        <xdr:cNvPr id="24042" name="AutoShape 1"/>
        <xdr:cNvSpPr>
          <a:spLocks noChangeAspect="1" noChangeArrowheads="1"/>
        </xdr:cNvSpPr>
      </xdr:nvSpPr>
      <xdr:spPr bwMode="auto">
        <a:xfrm>
          <a:off x="30192453" y="165879"/>
          <a:ext cx="2687787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4043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4044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528847</xdr:colOff>
      <xdr:row>3</xdr:row>
      <xdr:rowOff>152400</xdr:rowOff>
    </xdr:to>
    <xdr:sp macro="" textlink="">
      <xdr:nvSpPr>
        <xdr:cNvPr id="24045" name="AutoShape 1"/>
        <xdr:cNvSpPr>
          <a:spLocks noChangeAspect="1" noChangeArrowheads="1"/>
        </xdr:cNvSpPr>
      </xdr:nvSpPr>
      <xdr:spPr bwMode="auto">
        <a:xfrm>
          <a:off x="30192453" y="162285"/>
          <a:ext cx="2685451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531183</xdr:colOff>
      <xdr:row>3</xdr:row>
      <xdr:rowOff>152400</xdr:rowOff>
    </xdr:to>
    <xdr:sp macro="" textlink="">
      <xdr:nvSpPr>
        <xdr:cNvPr id="24046" name="AutoShape 1"/>
        <xdr:cNvSpPr>
          <a:spLocks noChangeAspect="1" noChangeArrowheads="1"/>
        </xdr:cNvSpPr>
      </xdr:nvSpPr>
      <xdr:spPr bwMode="auto">
        <a:xfrm>
          <a:off x="30192453" y="165879"/>
          <a:ext cx="2687787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4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48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4049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4050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5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52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4053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4054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55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5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4057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4058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59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60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4061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4062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63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64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4065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4066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6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68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4069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4070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7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72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4073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4074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75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7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4077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4078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79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80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4081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4082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83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84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4085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4086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4087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4088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528847</xdr:colOff>
      <xdr:row>3</xdr:row>
      <xdr:rowOff>152400</xdr:rowOff>
    </xdr:to>
    <xdr:sp macro="" textlink="">
      <xdr:nvSpPr>
        <xdr:cNvPr id="24089" name="AutoShape 1"/>
        <xdr:cNvSpPr>
          <a:spLocks noChangeAspect="1" noChangeArrowheads="1"/>
        </xdr:cNvSpPr>
      </xdr:nvSpPr>
      <xdr:spPr bwMode="auto">
        <a:xfrm>
          <a:off x="30192453" y="162285"/>
          <a:ext cx="2685451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531183</xdr:colOff>
      <xdr:row>3</xdr:row>
      <xdr:rowOff>152400</xdr:rowOff>
    </xdr:to>
    <xdr:sp macro="" textlink="">
      <xdr:nvSpPr>
        <xdr:cNvPr id="24090" name="AutoShape 1"/>
        <xdr:cNvSpPr>
          <a:spLocks noChangeAspect="1" noChangeArrowheads="1"/>
        </xdr:cNvSpPr>
      </xdr:nvSpPr>
      <xdr:spPr bwMode="auto">
        <a:xfrm>
          <a:off x="30192453" y="165879"/>
          <a:ext cx="2687787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4091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531183</xdr:colOff>
      <xdr:row>3</xdr:row>
      <xdr:rowOff>152400</xdr:rowOff>
    </xdr:to>
    <xdr:sp macro="" textlink="">
      <xdr:nvSpPr>
        <xdr:cNvPr id="24092" name="AutoShape 1"/>
        <xdr:cNvSpPr>
          <a:spLocks noChangeAspect="1" noChangeArrowheads="1"/>
        </xdr:cNvSpPr>
      </xdr:nvSpPr>
      <xdr:spPr bwMode="auto">
        <a:xfrm>
          <a:off x="30192453" y="162285"/>
          <a:ext cx="268778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528847</xdr:colOff>
      <xdr:row>3</xdr:row>
      <xdr:rowOff>152400</xdr:rowOff>
    </xdr:to>
    <xdr:sp macro="" textlink="">
      <xdr:nvSpPr>
        <xdr:cNvPr id="24093" name="AutoShape 1"/>
        <xdr:cNvSpPr>
          <a:spLocks noChangeAspect="1" noChangeArrowheads="1"/>
        </xdr:cNvSpPr>
      </xdr:nvSpPr>
      <xdr:spPr bwMode="auto">
        <a:xfrm>
          <a:off x="30192453" y="162285"/>
          <a:ext cx="2685451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531183</xdr:colOff>
      <xdr:row>3</xdr:row>
      <xdr:rowOff>152400</xdr:rowOff>
    </xdr:to>
    <xdr:sp macro="" textlink="">
      <xdr:nvSpPr>
        <xdr:cNvPr id="24094" name="AutoShape 1"/>
        <xdr:cNvSpPr>
          <a:spLocks noChangeAspect="1" noChangeArrowheads="1"/>
        </xdr:cNvSpPr>
      </xdr:nvSpPr>
      <xdr:spPr bwMode="auto">
        <a:xfrm>
          <a:off x="30192453" y="165879"/>
          <a:ext cx="2687787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95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9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4097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4098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099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100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4101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4102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103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104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4105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4106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107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108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4109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4110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11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112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4113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4114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115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11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4117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4118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4119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524733</xdr:colOff>
      <xdr:row>3</xdr:row>
      <xdr:rowOff>152400</xdr:rowOff>
    </xdr:to>
    <xdr:sp macro="" textlink="">
      <xdr:nvSpPr>
        <xdr:cNvPr id="24120" name="AutoShape 1"/>
        <xdr:cNvSpPr>
          <a:spLocks noChangeAspect="1" noChangeArrowheads="1"/>
        </xdr:cNvSpPr>
      </xdr:nvSpPr>
      <xdr:spPr bwMode="auto">
        <a:xfrm>
          <a:off x="30192453" y="162285"/>
          <a:ext cx="2681337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121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122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528848</xdr:colOff>
      <xdr:row>3</xdr:row>
      <xdr:rowOff>152400</xdr:rowOff>
    </xdr:to>
    <xdr:sp macro="" textlink="">
      <xdr:nvSpPr>
        <xdr:cNvPr id="24123" name="AutoShape 1"/>
        <xdr:cNvSpPr>
          <a:spLocks noChangeAspect="1" noChangeArrowheads="1"/>
        </xdr:cNvSpPr>
      </xdr:nvSpPr>
      <xdr:spPr bwMode="auto">
        <a:xfrm>
          <a:off x="30192453" y="162285"/>
          <a:ext cx="2685452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4124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125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257175</xdr:rowOff>
    </xdr:from>
    <xdr:to>
      <xdr:col>30</xdr:col>
      <xdr:colOff>531184</xdr:colOff>
      <xdr:row>3</xdr:row>
      <xdr:rowOff>152400</xdr:rowOff>
    </xdr:to>
    <xdr:sp macro="" textlink="">
      <xdr:nvSpPr>
        <xdr:cNvPr id="24126" name="AutoShape 1"/>
        <xdr:cNvSpPr>
          <a:spLocks noChangeAspect="1" noChangeArrowheads="1"/>
        </xdr:cNvSpPr>
      </xdr:nvSpPr>
      <xdr:spPr bwMode="auto">
        <a:xfrm>
          <a:off x="30192453" y="162285"/>
          <a:ext cx="2687788" cy="481821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0</xdr:row>
      <xdr:rowOff>295275</xdr:rowOff>
    </xdr:from>
    <xdr:to>
      <xdr:col>30</xdr:col>
      <xdr:colOff>531184</xdr:colOff>
      <xdr:row>3</xdr:row>
      <xdr:rowOff>152400</xdr:rowOff>
    </xdr:to>
    <xdr:sp macro="" textlink="">
      <xdr:nvSpPr>
        <xdr:cNvPr id="24127" name="AutoShape 1"/>
        <xdr:cNvSpPr>
          <a:spLocks noChangeAspect="1" noChangeArrowheads="1"/>
        </xdr:cNvSpPr>
      </xdr:nvSpPr>
      <xdr:spPr bwMode="auto">
        <a:xfrm>
          <a:off x="30192453" y="165879"/>
          <a:ext cx="2687788" cy="478227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929121</xdr:colOff>
      <xdr:row>4</xdr:row>
      <xdr:rowOff>295275</xdr:rowOff>
    </xdr:to>
    <xdr:sp macro="" textlink="">
      <xdr:nvSpPr>
        <xdr:cNvPr id="24128" name="AutoShape 1" hidden="1"/>
        <xdr:cNvSpPr>
          <a:spLocks noChangeAspect="1" noChangeArrowheads="1"/>
        </xdr:cNvSpPr>
      </xdr:nvSpPr>
      <xdr:spPr bwMode="auto">
        <a:xfrm>
          <a:off x="30192453" y="327804"/>
          <a:ext cx="929121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863313</xdr:colOff>
      <xdr:row>4</xdr:row>
      <xdr:rowOff>295275</xdr:rowOff>
    </xdr:to>
    <xdr:sp macro="" textlink="">
      <xdr:nvSpPr>
        <xdr:cNvPr id="24129" name="AutoShape 1" hidden="1"/>
        <xdr:cNvSpPr>
          <a:spLocks noChangeAspect="1" noChangeArrowheads="1"/>
        </xdr:cNvSpPr>
      </xdr:nvSpPr>
      <xdr:spPr bwMode="auto">
        <a:xfrm>
          <a:off x="30192453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838201</xdr:colOff>
      <xdr:row>4</xdr:row>
      <xdr:rowOff>295275</xdr:rowOff>
    </xdr:to>
    <xdr:sp macro="" textlink="">
      <xdr:nvSpPr>
        <xdr:cNvPr id="24130" name="AutoShape 1" hidden="1"/>
        <xdr:cNvSpPr>
          <a:spLocks noChangeAspect="1" noChangeArrowheads="1"/>
        </xdr:cNvSpPr>
      </xdr:nvSpPr>
      <xdr:spPr bwMode="auto">
        <a:xfrm>
          <a:off x="30192453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863313</xdr:colOff>
      <xdr:row>4</xdr:row>
      <xdr:rowOff>295275</xdr:rowOff>
    </xdr:to>
    <xdr:sp macro="" textlink="">
      <xdr:nvSpPr>
        <xdr:cNvPr id="24131" name="AutoShape 1" hidden="1"/>
        <xdr:cNvSpPr>
          <a:spLocks noChangeAspect="1" noChangeArrowheads="1"/>
        </xdr:cNvSpPr>
      </xdr:nvSpPr>
      <xdr:spPr bwMode="auto">
        <a:xfrm>
          <a:off x="30192453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838201</xdr:colOff>
      <xdr:row>4</xdr:row>
      <xdr:rowOff>295275</xdr:rowOff>
    </xdr:to>
    <xdr:sp macro="" textlink="">
      <xdr:nvSpPr>
        <xdr:cNvPr id="24132" name="AutoShape 1" hidden="1"/>
        <xdr:cNvSpPr>
          <a:spLocks noChangeAspect="1" noChangeArrowheads="1"/>
        </xdr:cNvSpPr>
      </xdr:nvSpPr>
      <xdr:spPr bwMode="auto">
        <a:xfrm>
          <a:off x="30192453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863313</xdr:colOff>
      <xdr:row>4</xdr:row>
      <xdr:rowOff>295275</xdr:rowOff>
    </xdr:to>
    <xdr:sp macro="" textlink="">
      <xdr:nvSpPr>
        <xdr:cNvPr id="24133" name="AutoShape 1" hidden="1"/>
        <xdr:cNvSpPr>
          <a:spLocks noChangeAspect="1" noChangeArrowheads="1"/>
        </xdr:cNvSpPr>
      </xdr:nvSpPr>
      <xdr:spPr bwMode="auto">
        <a:xfrm>
          <a:off x="30192453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838201</xdr:colOff>
      <xdr:row>4</xdr:row>
      <xdr:rowOff>295275</xdr:rowOff>
    </xdr:to>
    <xdr:sp macro="" textlink="">
      <xdr:nvSpPr>
        <xdr:cNvPr id="24134" name="AutoShape 1" hidden="1"/>
        <xdr:cNvSpPr>
          <a:spLocks noChangeAspect="1" noChangeArrowheads="1"/>
        </xdr:cNvSpPr>
      </xdr:nvSpPr>
      <xdr:spPr bwMode="auto">
        <a:xfrm>
          <a:off x="30192453" y="327804"/>
          <a:ext cx="838201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863313</xdr:colOff>
      <xdr:row>4</xdr:row>
      <xdr:rowOff>295275</xdr:rowOff>
    </xdr:to>
    <xdr:sp macro="" textlink="">
      <xdr:nvSpPr>
        <xdr:cNvPr id="24135" name="AutoShape 1" hidden="1"/>
        <xdr:cNvSpPr>
          <a:spLocks noChangeAspect="1" noChangeArrowheads="1"/>
        </xdr:cNvSpPr>
      </xdr:nvSpPr>
      <xdr:spPr bwMode="auto">
        <a:xfrm>
          <a:off x="30192453" y="327804"/>
          <a:ext cx="863313" cy="493683"/>
        </a:xfrm>
        <a:prstGeom prst="rect">
          <a:avLst/>
        </a:prstGeom>
        <a:noFill/>
      </xdr:spPr>
    </xdr:sp>
    <xdr:clientData/>
  </xdr:twoCellAnchor>
  <xdr:twoCellAnchor editAs="oneCell">
    <xdr:from>
      <xdr:col>28</xdr:col>
      <xdr:colOff>0</xdr:colOff>
      <xdr:row>2</xdr:row>
      <xdr:rowOff>0</xdr:rowOff>
    </xdr:from>
    <xdr:to>
      <xdr:col>28</xdr:col>
      <xdr:colOff>838201</xdr:colOff>
      <xdr:row>4</xdr:row>
      <xdr:rowOff>295275</xdr:rowOff>
    </xdr:to>
    <xdr:sp macro="" textlink="">
      <xdr:nvSpPr>
        <xdr:cNvPr id="24136" name="AutoShape 1" hidden="1"/>
        <xdr:cNvSpPr>
          <a:spLocks noChangeAspect="1" noChangeArrowheads="1"/>
        </xdr:cNvSpPr>
      </xdr:nvSpPr>
      <xdr:spPr bwMode="auto">
        <a:xfrm>
          <a:off x="30192453" y="327804"/>
          <a:ext cx="838201" cy="493683"/>
        </a:xfrm>
        <a:prstGeom prst="rect">
          <a:avLst/>
        </a:prstGeom>
        <a:noFill/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5/2015%20Fluxos/Fluxo%20Caixa%20Diario%20Janeiro%20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AlternateStartup" Target="2015/2015%20Email/Fx-Jan-30-15-Gesta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ertura Previsao"/>
      <sheetName val="receita_remuneração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stão"/>
    </sheetNames>
    <sheetDataSet>
      <sheetData sheetId="0">
        <row r="1">
          <cell r="Y1" t="e">
            <v>#REF!</v>
          </cell>
        </row>
        <row r="2">
          <cell r="Y2" t="str">
            <v>Acumulado até</v>
          </cell>
        </row>
        <row r="3">
          <cell r="Y3">
            <v>42033</v>
          </cell>
        </row>
        <row r="4">
          <cell r="Y4">
            <v>31035889.847000018</v>
          </cell>
        </row>
        <row r="5">
          <cell r="Y5">
            <v>1301814.5570000187</v>
          </cell>
        </row>
        <row r="11">
          <cell r="Y11">
            <v>11975959.27</v>
          </cell>
        </row>
        <row r="12">
          <cell r="Y12">
            <v>123478.42999999998</v>
          </cell>
        </row>
        <row r="13">
          <cell r="Y13">
            <v>1796212.6400000001</v>
          </cell>
        </row>
        <row r="14">
          <cell r="Y14">
            <v>357997.32</v>
          </cell>
        </row>
        <row r="15">
          <cell r="Y15">
            <v>1219176.6299999997</v>
          </cell>
        </row>
        <row r="16">
          <cell r="Y16">
            <v>40128.590000000004</v>
          </cell>
        </row>
        <row r="17">
          <cell r="Y17">
            <v>4503.9999999999854</v>
          </cell>
        </row>
        <row r="18">
          <cell r="Y18">
            <v>474195.71</v>
          </cell>
        </row>
        <row r="19">
          <cell r="Y19">
            <v>45714.78</v>
          </cell>
        </row>
        <row r="21">
          <cell r="Y21">
            <v>61558.570000000007</v>
          </cell>
        </row>
        <row r="22">
          <cell r="Y22">
            <v>0</v>
          </cell>
        </row>
        <row r="23">
          <cell r="Y23">
            <v>40821</v>
          </cell>
        </row>
        <row r="24">
          <cell r="Y24">
            <v>44402.33</v>
          </cell>
        </row>
        <row r="25">
          <cell r="Y25">
            <v>13185.77</v>
          </cell>
        </row>
        <row r="26">
          <cell r="Y26">
            <v>453256.5</v>
          </cell>
        </row>
        <row r="27">
          <cell r="Y27">
            <v>962.69</v>
          </cell>
        </row>
        <row r="28">
          <cell r="Y28">
            <v>37.159999999999997</v>
          </cell>
        </row>
        <row r="29">
          <cell r="Y29">
            <v>1333.22</v>
          </cell>
        </row>
        <row r="30">
          <cell r="Y30">
            <v>14.4</v>
          </cell>
        </row>
        <row r="31">
          <cell r="Y31">
            <v>0</v>
          </cell>
        </row>
        <row r="32">
          <cell r="Y32">
            <v>20141.52</v>
          </cell>
        </row>
        <row r="33">
          <cell r="Y33">
            <v>18920.39</v>
          </cell>
        </row>
        <row r="34">
          <cell r="Y34">
            <v>0</v>
          </cell>
        </row>
        <row r="35">
          <cell r="Y35">
            <v>8479094.25</v>
          </cell>
        </row>
        <row r="37">
          <cell r="Y37">
            <v>900000.3200000003</v>
          </cell>
        </row>
        <row r="39">
          <cell r="Y39">
            <v>42610034.559999995</v>
          </cell>
        </row>
        <row r="41">
          <cell r="Y41">
            <v>18958237.560000002</v>
          </cell>
        </row>
        <row r="42">
          <cell r="Y42">
            <v>10489548.370000001</v>
          </cell>
        </row>
        <row r="43">
          <cell r="Y43">
            <v>66488.510000000009</v>
          </cell>
        </row>
        <row r="44">
          <cell r="Y44">
            <v>8402200.6799999997</v>
          </cell>
        </row>
        <row r="45">
          <cell r="Y45">
            <v>644047.74</v>
          </cell>
        </row>
        <row r="46">
          <cell r="Y46">
            <v>391054.38999999996</v>
          </cell>
        </row>
        <row r="47">
          <cell r="Y47">
            <v>252993.34999999998</v>
          </cell>
        </row>
        <row r="48">
          <cell r="Y48">
            <v>20916507.489999995</v>
          </cell>
        </row>
        <row r="49">
          <cell r="Y49">
            <v>298552.88000000064</v>
          </cell>
        </row>
        <row r="50">
          <cell r="Y50">
            <v>19222600.799999997</v>
          </cell>
        </row>
        <row r="51">
          <cell r="Y51">
            <v>1395353.8099999998</v>
          </cell>
        </row>
        <row r="52">
          <cell r="Y52">
            <v>2091241.7700000005</v>
          </cell>
        </row>
        <row r="53">
          <cell r="Y53">
            <v>1485968.3800000004</v>
          </cell>
        </row>
        <row r="54">
          <cell r="Y54">
            <v>184719.34</v>
          </cell>
        </row>
        <row r="55">
          <cell r="Y55">
            <v>420554.0500000001</v>
          </cell>
        </row>
        <row r="56">
          <cell r="Y56">
            <v>0</v>
          </cell>
        </row>
        <row r="57">
          <cell r="Y57">
            <v>0</v>
          </cell>
        </row>
        <row r="60">
          <cell r="Y60" t="e">
            <v>#REF!</v>
          </cell>
        </row>
        <row r="61">
          <cell r="Y61" t="str">
            <v>Acumulado até</v>
          </cell>
        </row>
        <row r="62">
          <cell r="Y62">
            <v>42033</v>
          </cell>
        </row>
        <row r="63">
          <cell r="Y63">
            <v>473842.00999999978</v>
          </cell>
        </row>
        <row r="64">
          <cell r="Y64">
            <v>313767.68000000017</v>
          </cell>
        </row>
        <row r="66">
          <cell r="Y66">
            <v>2634020.4500000002</v>
          </cell>
        </row>
        <row r="67">
          <cell r="Y67">
            <v>3504.4500000000003</v>
          </cell>
        </row>
        <row r="68">
          <cell r="Y68">
            <v>2630516</v>
          </cell>
        </row>
        <row r="70">
          <cell r="Y70">
            <v>2794094.78</v>
          </cell>
        </row>
        <row r="72">
          <cell r="Y72">
            <v>2794094.78</v>
          </cell>
        </row>
        <row r="73">
          <cell r="Y73">
            <v>2486839.69</v>
          </cell>
        </row>
        <row r="74">
          <cell r="Y74">
            <v>296402.17000000004</v>
          </cell>
        </row>
        <row r="75">
          <cell r="Y75">
            <v>10852.92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2"/>
  <sheetViews>
    <sheetView showGridLines="0" tabSelected="1" zoomScale="90" zoomScaleNormal="90" zoomScaleSheetLayoutView="5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8" sqref="E8"/>
    </sheetView>
  </sheetViews>
  <sheetFormatPr defaultColWidth="15.625" defaultRowHeight="20.05" customHeight="1"/>
  <cols>
    <col min="1" max="1" width="2.75" style="7" bestFit="1" customWidth="1"/>
    <col min="2" max="2" width="11.125" style="6" customWidth="1"/>
    <col min="3" max="3" width="53.375" style="5" customWidth="1"/>
    <col min="4" max="4" width="16.625" style="3" customWidth="1"/>
    <col min="5" max="9" width="16.625" style="1" customWidth="1"/>
    <col min="10" max="10" width="16.625" style="4" customWidth="1"/>
    <col min="11" max="24" width="16.625" style="1" customWidth="1"/>
    <col min="25" max="25" width="15.625" hidden="1" customWidth="1"/>
    <col min="26" max="26" width="16.625" style="1" customWidth="1"/>
    <col min="27" max="27" width="16.625" style="3" customWidth="1"/>
    <col min="28" max="28" width="16.625" style="2" hidden="1" customWidth="1"/>
    <col min="29" max="16384" width="15.625" style="1"/>
  </cols>
  <sheetData>
    <row r="1" spans="1:28" s="147" customFormat="1" ht="25" customHeight="1">
      <c r="A1" s="153"/>
      <c r="B1" s="9"/>
      <c r="C1" s="158" t="s">
        <v>64</v>
      </c>
      <c r="D1" s="155" t="s">
        <v>63</v>
      </c>
      <c r="E1" s="157">
        <v>42006</v>
      </c>
      <c r="F1" s="157">
        <v>42009</v>
      </c>
      <c r="G1" s="157">
        <v>42010</v>
      </c>
      <c r="H1" s="157">
        <v>42011</v>
      </c>
      <c r="I1" s="157">
        <v>42012</v>
      </c>
      <c r="J1" s="157">
        <v>42013</v>
      </c>
      <c r="K1" s="157">
        <v>42016</v>
      </c>
      <c r="L1" s="157">
        <v>42017</v>
      </c>
      <c r="M1" s="157">
        <v>42018</v>
      </c>
      <c r="N1" s="157">
        <v>42019</v>
      </c>
      <c r="O1" s="157">
        <v>42020</v>
      </c>
      <c r="P1" s="157">
        <v>42023</v>
      </c>
      <c r="Q1" s="157">
        <v>42024</v>
      </c>
      <c r="R1" s="157">
        <v>42025</v>
      </c>
      <c r="S1" s="157">
        <v>42026</v>
      </c>
      <c r="T1" s="157">
        <v>42027</v>
      </c>
      <c r="U1" s="157">
        <v>42030</v>
      </c>
      <c r="V1" s="157">
        <v>42031</v>
      </c>
      <c r="W1" s="157">
        <v>42032</v>
      </c>
      <c r="X1" s="157">
        <v>42033</v>
      </c>
      <c r="Z1" s="156">
        <v>42034</v>
      </c>
      <c r="AA1" s="155" t="s">
        <v>63</v>
      </c>
      <c r="AB1" s="154" t="s">
        <v>63</v>
      </c>
    </row>
    <row r="2" spans="1:28" s="147" customFormat="1" ht="25" customHeight="1">
      <c r="A2" s="153"/>
      <c r="B2" s="9"/>
      <c r="C2" s="152">
        <v>42005</v>
      </c>
      <c r="D2" s="149" t="s">
        <v>62</v>
      </c>
      <c r="E2" s="151" t="str">
        <f>TEXT(E1,"ddd")</f>
        <v>sex</v>
      </c>
      <c r="F2" s="151" t="str">
        <f>TEXT(F1,"ddd")</f>
        <v>seg</v>
      </c>
      <c r="G2" s="151" t="str">
        <f>TEXT(G1,"ddd")</f>
        <v>ter</v>
      </c>
      <c r="H2" s="151" t="str">
        <f>TEXT(H1,"ddd")</f>
        <v>qua</v>
      </c>
      <c r="I2" s="151" t="str">
        <f>TEXT(I1,"ddd")</f>
        <v>qui</v>
      </c>
      <c r="J2" s="151" t="str">
        <f>TEXT(J1,"ddd")</f>
        <v>sex</v>
      </c>
      <c r="K2" s="151" t="str">
        <f>TEXT(K1,"ddd")</f>
        <v>seg</v>
      </c>
      <c r="L2" s="151" t="str">
        <f>TEXT(L1,"ddd")</f>
        <v>ter</v>
      </c>
      <c r="M2" s="151" t="str">
        <f>TEXT(M1,"ddd")</f>
        <v>qua</v>
      </c>
      <c r="N2" s="151" t="str">
        <f>TEXT(N1,"ddd")</f>
        <v>qui</v>
      </c>
      <c r="O2" s="151" t="str">
        <f>TEXT(O1,"ddd")</f>
        <v>sex</v>
      </c>
      <c r="P2" s="151" t="str">
        <f>TEXT(P1,"ddd")</f>
        <v>seg</v>
      </c>
      <c r="Q2" s="151" t="str">
        <f>TEXT(Q1,"ddd")</f>
        <v>ter</v>
      </c>
      <c r="R2" s="151" t="str">
        <f>TEXT(R1,"ddd")</f>
        <v>qua</v>
      </c>
      <c r="S2" s="151" t="str">
        <f>TEXT(S1,"ddd")</f>
        <v>qui</v>
      </c>
      <c r="T2" s="151" t="str">
        <f>TEXT(T1,"ddd")</f>
        <v>sex</v>
      </c>
      <c r="U2" s="151" t="str">
        <f>TEXT(U1,"ddd")</f>
        <v>seg</v>
      </c>
      <c r="V2" s="151" t="str">
        <f>TEXT(V1,"ddd")</f>
        <v>ter</v>
      </c>
      <c r="W2" s="151" t="str">
        <f>TEXT(W1,"ddd")</f>
        <v>qua</v>
      </c>
      <c r="X2" s="151" t="str">
        <f>TEXT(X1,"ddd")</f>
        <v>qui</v>
      </c>
      <c r="Z2" s="150" t="str">
        <f>TEXT(Z1,"ddd")</f>
        <v>sex</v>
      </c>
      <c r="AA2" s="149" t="s">
        <v>62</v>
      </c>
      <c r="AB2" s="148" t="s">
        <v>61</v>
      </c>
    </row>
    <row r="3" spans="1:28" s="140" customFormat="1" ht="25" customHeight="1" thickBot="1">
      <c r="A3" s="146"/>
      <c r="B3" s="145"/>
      <c r="C3" s="144"/>
      <c r="D3" s="142">
        <v>41974</v>
      </c>
      <c r="E3" s="143" t="s">
        <v>60</v>
      </c>
      <c r="F3" s="143" t="s">
        <v>60</v>
      </c>
      <c r="G3" s="143" t="s">
        <v>60</v>
      </c>
      <c r="H3" s="143" t="s">
        <v>60</v>
      </c>
      <c r="I3" s="143" t="s">
        <v>60</v>
      </c>
      <c r="J3" s="143" t="s">
        <v>60</v>
      </c>
      <c r="K3" s="143" t="s">
        <v>60</v>
      </c>
      <c r="L3" s="143" t="s">
        <v>60</v>
      </c>
      <c r="M3" s="143" t="s">
        <v>60</v>
      </c>
      <c r="N3" s="143" t="s">
        <v>60</v>
      </c>
      <c r="O3" s="143" t="s">
        <v>60</v>
      </c>
      <c r="P3" s="143" t="s">
        <v>60</v>
      </c>
      <c r="Q3" s="143" t="s">
        <v>60</v>
      </c>
      <c r="R3" s="143" t="s">
        <v>60</v>
      </c>
      <c r="S3" s="143" t="s">
        <v>60</v>
      </c>
      <c r="T3" s="143" t="s">
        <v>60</v>
      </c>
      <c r="U3" s="143" t="s">
        <v>60</v>
      </c>
      <c r="V3" s="143" t="s">
        <v>60</v>
      </c>
      <c r="W3" s="143" t="s">
        <v>60</v>
      </c>
      <c r="X3" s="143" t="s">
        <v>60</v>
      </c>
      <c r="Z3" s="143" t="s">
        <v>60</v>
      </c>
      <c r="AA3" s="142">
        <v>42005</v>
      </c>
      <c r="AB3" s="141">
        <v>42005</v>
      </c>
    </row>
    <row r="4" spans="1:28" s="17" customFormat="1" ht="25" customHeight="1">
      <c r="A4" s="77"/>
      <c r="B4" s="9"/>
      <c r="C4" s="139" t="s">
        <v>59</v>
      </c>
      <c r="D4" s="137"/>
      <c r="E4" s="138">
        <f>+D5</f>
        <v>6662295.8569992781</v>
      </c>
      <c r="F4" s="125">
        <f>+E5</f>
        <v>4577575.8969992809</v>
      </c>
      <c r="G4" s="125">
        <f>+F5</f>
        <v>3457821.596999282</v>
      </c>
      <c r="H4" s="125">
        <f>+G5</f>
        <v>4808829.6969992816</v>
      </c>
      <c r="I4" s="125">
        <f>+H5</f>
        <v>4934955.886999283</v>
      </c>
      <c r="J4" s="125">
        <f>+I5</f>
        <v>20278132.026999284</v>
      </c>
      <c r="K4" s="125">
        <f>+J5</f>
        <v>27595394.696999278</v>
      </c>
      <c r="L4" s="125">
        <f>+K5</f>
        <v>31811482.106999271</v>
      </c>
      <c r="M4" s="125">
        <f>+L5</f>
        <v>35796532.606999263</v>
      </c>
      <c r="N4" s="125">
        <f>+M5</f>
        <v>39485646.286999263</v>
      </c>
      <c r="O4" s="125">
        <f>+N5</f>
        <v>31161651.316999264</v>
      </c>
      <c r="P4" s="125">
        <f>+O5</f>
        <v>3208847.4269992635</v>
      </c>
      <c r="Q4" s="125">
        <f>+P5</f>
        <v>3376636.3969992651</v>
      </c>
      <c r="R4" s="125">
        <f>+Q5</f>
        <v>5789430.656999262</v>
      </c>
      <c r="S4" s="125">
        <f>+R5</f>
        <v>4718275.3869992606</v>
      </c>
      <c r="T4" s="125">
        <f>+S5</f>
        <v>4469302.7669992596</v>
      </c>
      <c r="U4" s="125">
        <f>+T5</f>
        <v>2871135.6269992571</v>
      </c>
      <c r="V4" s="125">
        <f>+U5</f>
        <v>8364397.6769992411</v>
      </c>
      <c r="W4" s="125">
        <f>+V5</f>
        <v>17259511.766999241</v>
      </c>
      <c r="X4" s="125">
        <f>+W5</f>
        <v>27935659.816999234</v>
      </c>
      <c r="Z4" s="124">
        <f>+X5</f>
        <v>33823871.786999241</v>
      </c>
      <c r="AA4" s="137">
        <f>+E4</f>
        <v>6662295.8569992781</v>
      </c>
      <c r="AB4" s="136"/>
    </row>
    <row r="5" spans="1:28" s="57" customFormat="1" ht="25" customHeight="1">
      <c r="A5" s="70"/>
      <c r="B5" s="9"/>
      <c r="C5" s="135" t="s">
        <v>58</v>
      </c>
      <c r="D5" s="132">
        <v>6662295.8569992781</v>
      </c>
      <c r="E5" s="134">
        <f>+E4+E15+E20+E22-E60</f>
        <v>4577575.8969992809</v>
      </c>
      <c r="F5" s="134">
        <f>+F4+F15+F20+F22-F60</f>
        <v>3457821.596999282</v>
      </c>
      <c r="G5" s="134">
        <f>+G4+G15+G20+G22-G60</f>
        <v>4808829.6969992816</v>
      </c>
      <c r="H5" s="134">
        <f>+H4+H15+H20+H22-H60</f>
        <v>4934955.886999283</v>
      </c>
      <c r="I5" s="134">
        <f>+I4+I15+I20+I22-I60</f>
        <v>20278132.026999284</v>
      </c>
      <c r="J5" s="134">
        <f>+J4+J15+J20+J22-J60</f>
        <v>27595394.696999278</v>
      </c>
      <c r="K5" s="134">
        <f>+K4+K15+K20+K22-K60</f>
        <v>31811482.106999271</v>
      </c>
      <c r="L5" s="134">
        <f>+L4+L15+L20+L22-L60</f>
        <v>35796532.606999263</v>
      </c>
      <c r="M5" s="134">
        <f>+M4+M15+M20+M22-M60</f>
        <v>39485646.286999263</v>
      </c>
      <c r="N5" s="134">
        <f>+N4+N15+N20+N22-N60</f>
        <v>31161651.316999264</v>
      </c>
      <c r="O5" s="134">
        <f>+O4+O15+O20+O22-O60</f>
        <v>3208847.4269992635</v>
      </c>
      <c r="P5" s="134">
        <f>+P4+P15+P20+P22-P60</f>
        <v>3376636.3969992651</v>
      </c>
      <c r="Q5" s="134">
        <f>+Q4+Q15+Q20+Q22-Q60</f>
        <v>5789430.656999262</v>
      </c>
      <c r="R5" s="134">
        <f>+R4+R15+R20+R22-R60</f>
        <v>4718275.3869992606</v>
      </c>
      <c r="S5" s="134">
        <f>+S4+S15+S20+S22-S60</f>
        <v>4469302.7669992596</v>
      </c>
      <c r="T5" s="134">
        <f>+T4+T15+T20+T22-T60</f>
        <v>2871135.6269992571</v>
      </c>
      <c r="U5" s="134">
        <f>+U4+U15+U20+U22-U60</f>
        <v>8364397.6769992411</v>
      </c>
      <c r="V5" s="134">
        <f>+V4+V15+V20+V22-V60</f>
        <v>17259511.766999241</v>
      </c>
      <c r="W5" s="134">
        <f>+W4+W15+W20+W22-W60</f>
        <v>27935659.816999234</v>
      </c>
      <c r="X5" s="134">
        <f>+X4+X15+X20+X22-X60</f>
        <v>33823871.786999241</v>
      </c>
      <c r="Z5" s="133">
        <f>+Z4+Z15+Z20+Z22-Z60</f>
        <v>25096299.616999239</v>
      </c>
      <c r="AA5" s="132">
        <f>+AA4+AA15+AA20+AA22-AA60-D20</f>
        <v>25096299.616999269</v>
      </c>
      <c r="AB5" s="55"/>
    </row>
    <row r="6" spans="1:28" s="17" customFormat="1" ht="25" customHeight="1" thickBot="1">
      <c r="A6" s="77"/>
      <c r="B6" s="9"/>
      <c r="C6" s="131" t="s">
        <v>57</v>
      </c>
      <c r="D6" s="33">
        <f>+D76</f>
        <v>-17891800</v>
      </c>
      <c r="E6" s="36">
        <f>+E76</f>
        <v>-5871543</v>
      </c>
      <c r="F6" s="36">
        <f>+F76</f>
        <v>-2857466</v>
      </c>
      <c r="G6" s="36">
        <f>+G76</f>
        <v>-12693783</v>
      </c>
      <c r="H6" s="36">
        <f>+H76</f>
        <v>-3663058</v>
      </c>
      <c r="I6" s="36">
        <f>+I76</f>
        <v>0</v>
      </c>
      <c r="J6" s="36">
        <f>+J76</f>
        <v>0</v>
      </c>
      <c r="K6" s="36">
        <f>+K76</f>
        <v>0</v>
      </c>
      <c r="L6" s="36">
        <f>+L76</f>
        <v>0</v>
      </c>
      <c r="M6" s="36">
        <f>+M76</f>
        <v>0</v>
      </c>
      <c r="N6" s="36">
        <f>+N76</f>
        <v>0</v>
      </c>
      <c r="O6" s="130">
        <f>+O76</f>
        <v>0</v>
      </c>
      <c r="P6" s="130">
        <f>+P76</f>
        <v>-8584880</v>
      </c>
      <c r="Q6" s="130">
        <f>+Q76</f>
        <v>-17910272</v>
      </c>
      <c r="R6" s="130">
        <f>+R76</f>
        <v>-21702462</v>
      </c>
      <c r="S6" s="130">
        <f>+S76</f>
        <v>-26742756</v>
      </c>
      <c r="T6" s="130">
        <f>+T76</f>
        <v>-51800538</v>
      </c>
      <c r="U6" s="130">
        <f>+U76</f>
        <v>0</v>
      </c>
      <c r="V6" s="130">
        <f>+V76</f>
        <v>0</v>
      </c>
      <c r="W6" s="130">
        <f>+W76</f>
        <v>0</v>
      </c>
      <c r="X6" s="130">
        <f>+X76</f>
        <v>0</v>
      </c>
      <c r="Z6" s="129">
        <f>+Z76</f>
        <v>0</v>
      </c>
      <c r="AA6" s="128">
        <f>+Z6</f>
        <v>0</v>
      </c>
      <c r="AB6" s="55"/>
    </row>
    <row r="7" spans="1:28" s="17" customFormat="1" ht="25" customHeight="1" thickBot="1">
      <c r="A7" s="77"/>
      <c r="B7" s="9"/>
      <c r="C7" s="127"/>
      <c r="D7" s="11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Z7" s="42"/>
      <c r="AA7" s="112"/>
      <c r="AB7" s="112"/>
    </row>
    <row r="8" spans="1:28" s="17" customFormat="1" ht="25" customHeight="1">
      <c r="A8" s="77"/>
      <c r="B8" s="9"/>
      <c r="C8" s="126" t="s">
        <v>56</v>
      </c>
      <c r="D8" s="123">
        <v>0</v>
      </c>
      <c r="E8" s="125">
        <f>224998.5+500017.75</f>
        <v>725016.25</v>
      </c>
      <c r="F8" s="125">
        <f>137557.84+0.41</f>
        <v>137558.25</v>
      </c>
      <c r="G8" s="125">
        <f>302698.12+0.83</f>
        <v>302698.95</v>
      </c>
      <c r="H8" s="125">
        <f>313746.49+1.3</f>
        <v>313747.78999999998</v>
      </c>
      <c r="I8" s="125">
        <f>186282.52+4600001.98</f>
        <v>4786284.5</v>
      </c>
      <c r="J8" s="125">
        <f>212910.01+3800227.26</f>
        <v>4013137.2699999996</v>
      </c>
      <c r="K8" s="125">
        <f>159217.61+0.33</f>
        <v>159217.93999999997</v>
      </c>
      <c r="L8" s="125">
        <f>353459.63+0.86</f>
        <v>353460.49</v>
      </c>
      <c r="M8" s="125">
        <f>251121.89+1.54</f>
        <v>251123.43000000002</v>
      </c>
      <c r="N8" s="125">
        <f>348920.01+2.3</f>
        <v>348922.31</v>
      </c>
      <c r="O8" s="125">
        <f>194576.33+3.99</f>
        <v>194580.31999999998</v>
      </c>
      <c r="P8" s="125">
        <f>863606.12+5.01</f>
        <v>863611.13</v>
      </c>
      <c r="Q8" s="125">
        <f>345867.48+6.43</f>
        <v>345873.91</v>
      </c>
      <c r="R8" s="125">
        <f>287039.02+7.78</f>
        <v>287046.80000000005</v>
      </c>
      <c r="S8" s="125">
        <f>329069.55+9.11</f>
        <v>329078.65999999997</v>
      </c>
      <c r="T8" s="125">
        <f>145612.07+3.06</f>
        <v>145615.13</v>
      </c>
      <c r="U8" s="125">
        <f>1018165.49+5.08</f>
        <v>1018170.57</v>
      </c>
      <c r="V8" s="125">
        <f>204386.19+7.03</f>
        <v>204393.22</v>
      </c>
      <c r="W8" s="125">
        <f>388529.72+9.08</f>
        <v>388538.8</v>
      </c>
      <c r="X8" s="125">
        <f>141635.99+11.57</f>
        <v>141647.56</v>
      </c>
      <c r="Z8" s="124">
        <f>2309781.97+15.84</f>
        <v>2309797.81</v>
      </c>
      <c r="AA8" s="123">
        <v>0</v>
      </c>
      <c r="AB8" s="122"/>
    </row>
    <row r="9" spans="1:28" s="17" customFormat="1" ht="25" customHeight="1">
      <c r="A9" s="77"/>
      <c r="B9" s="9"/>
      <c r="C9" s="121" t="s">
        <v>55</v>
      </c>
      <c r="D9" s="120">
        <v>0</v>
      </c>
      <c r="E9" s="42">
        <v>94881.33</v>
      </c>
      <c r="F9" s="42">
        <v>101930.98</v>
      </c>
      <c r="G9" s="42">
        <v>105884.38</v>
      </c>
      <c r="H9" s="42">
        <v>16295.38</v>
      </c>
      <c r="I9" s="42">
        <v>30634.68</v>
      </c>
      <c r="J9" s="42">
        <v>113519.43</v>
      </c>
      <c r="K9" s="42">
        <v>96917.55</v>
      </c>
      <c r="L9" s="42">
        <v>118763.66</v>
      </c>
      <c r="M9" s="42">
        <v>124091.16</v>
      </c>
      <c r="N9" s="42">
        <v>32508.97</v>
      </c>
      <c r="O9" s="42">
        <f>70125.07</f>
        <v>70125.070000000007</v>
      </c>
      <c r="P9" s="42">
        <v>84591.87</v>
      </c>
      <c r="Q9" s="42">
        <v>62984.98</v>
      </c>
      <c r="R9" s="42">
        <v>78396.13</v>
      </c>
      <c r="S9" s="42">
        <v>29848.93</v>
      </c>
      <c r="T9" s="42">
        <v>21643.7</v>
      </c>
      <c r="U9" s="42">
        <v>253878.07</v>
      </c>
      <c r="V9" s="42">
        <v>82071.320000000007</v>
      </c>
      <c r="W9" s="42">
        <f>174364.1</f>
        <v>174364.1</v>
      </c>
      <c r="X9" s="42">
        <v>81235</v>
      </c>
      <c r="Z9" s="111">
        <v>112501.35</v>
      </c>
      <c r="AA9" s="120">
        <v>0</v>
      </c>
      <c r="AB9" s="119"/>
    </row>
    <row r="10" spans="1:28" s="17" customFormat="1" ht="25" customHeight="1">
      <c r="A10" s="77"/>
      <c r="B10" s="9"/>
      <c r="C10" s="121" t="s">
        <v>54</v>
      </c>
      <c r="D10" s="120">
        <v>0</v>
      </c>
      <c r="E10" s="42">
        <v>3715035.01</v>
      </c>
      <c r="F10" s="42">
        <v>3199205.66</v>
      </c>
      <c r="G10" s="42">
        <v>4389555.8499999996</v>
      </c>
      <c r="H10" s="42">
        <v>4583945.7699999996</v>
      </c>
      <c r="I10" s="42">
        <f>3007375.02+12500000</f>
        <v>15507375.02</v>
      </c>
      <c r="J10" s="42">
        <f>2859840.18+20500177.91</f>
        <v>23360018.09</v>
      </c>
      <c r="K10" s="42">
        <f>3542701.26+28001494.59</f>
        <v>31544195.850000001</v>
      </c>
      <c r="L10" s="42">
        <f>3589741.63+31703060.32</f>
        <v>35292801.950000003</v>
      </c>
      <c r="M10" s="42">
        <f>3148529.95+35905222.67</f>
        <v>39053752.620000005</v>
      </c>
      <c r="N10" s="42">
        <f>2815213.3+27908537.04</f>
        <v>30723750.34</v>
      </c>
      <c r="O10" s="42">
        <f>2902787.13+32238.29</f>
        <v>2935025.42</v>
      </c>
      <c r="P10" s="42">
        <f>2384327.46+35001.17</f>
        <v>2419328.63</v>
      </c>
      <c r="Q10" s="42">
        <f>5267952.11+35001.17</f>
        <v>5302953.28</v>
      </c>
      <c r="R10" s="42">
        <f>4278942.29+35006.06</f>
        <v>4313948.3499999996</v>
      </c>
      <c r="S10" s="42">
        <f>4031956.66+35009.45</f>
        <v>4066966.1100000003</v>
      </c>
      <c r="T10" s="42">
        <f>2456369.56+35014.26</f>
        <v>2491383.8199999998</v>
      </c>
      <c r="U10" s="42">
        <f>6991752.83+35024.37</f>
        <v>7026777.2000000002</v>
      </c>
      <c r="V10" s="42">
        <f>5399744.31+11535031.07</f>
        <v>16934775.379999999</v>
      </c>
      <c r="W10" s="42">
        <f>5728067.25+21535200.88</f>
        <v>27263268.129999999</v>
      </c>
      <c r="X10" s="42">
        <f>4280251.36+29035748.56</f>
        <v>33315999.919999998</v>
      </c>
      <c r="Z10" s="111">
        <f>308463.46+22336872.12</f>
        <v>22645335.580000002</v>
      </c>
      <c r="AA10" s="120">
        <v>0</v>
      </c>
      <c r="AB10" s="119"/>
    </row>
    <row r="11" spans="1:28" s="17" customFormat="1" ht="25" customHeight="1">
      <c r="A11" s="77"/>
      <c r="B11" s="9"/>
      <c r="C11" s="121" t="s">
        <v>53</v>
      </c>
      <c r="D11" s="120">
        <v>0</v>
      </c>
      <c r="E11" s="42">
        <v>9002.1</v>
      </c>
      <c r="F11" s="42">
        <v>12561.67</v>
      </c>
      <c r="G11" s="42">
        <v>5877.93</v>
      </c>
      <c r="H11" s="42">
        <v>12498.09</v>
      </c>
      <c r="I11" s="42">
        <v>5687.97</v>
      </c>
      <c r="J11" s="42">
        <v>7685.74</v>
      </c>
      <c r="K11" s="42">
        <v>5840.07</v>
      </c>
      <c r="L11" s="42">
        <v>4325.97</v>
      </c>
      <c r="M11" s="42">
        <v>5596.82</v>
      </c>
      <c r="N11" s="42">
        <v>4282.18</v>
      </c>
      <c r="O11" s="42">
        <f>3994.5</f>
        <v>3994.5</v>
      </c>
      <c r="P11" s="42">
        <v>6348.05</v>
      </c>
      <c r="Q11" s="42">
        <v>56657.42</v>
      </c>
      <c r="R11" s="42">
        <v>33774.120000000003</v>
      </c>
      <c r="S11" s="42">
        <v>32573.759999999998</v>
      </c>
      <c r="T11" s="42">
        <v>189667.61</v>
      </c>
      <c r="U11" s="42">
        <v>59320.06</v>
      </c>
      <c r="V11" s="42">
        <v>17262.88</v>
      </c>
      <c r="W11" s="42">
        <v>83051.7</v>
      </c>
      <c r="X11" s="42">
        <v>278065.11</v>
      </c>
      <c r="Z11" s="111">
        <v>24776.9</v>
      </c>
      <c r="AA11" s="120">
        <v>0</v>
      </c>
      <c r="AB11" s="119"/>
    </row>
    <row r="12" spans="1:28" s="17" customFormat="1" ht="25" customHeight="1" thickBot="1">
      <c r="A12" s="77"/>
      <c r="B12" s="9"/>
      <c r="C12" s="118" t="s">
        <v>52</v>
      </c>
      <c r="D12" s="117">
        <v>0</v>
      </c>
      <c r="E12" s="36">
        <v>33640.83</v>
      </c>
      <c r="F12" s="36">
        <v>6564.59</v>
      </c>
      <c r="G12" s="36">
        <v>4812.92</v>
      </c>
      <c r="H12" s="36">
        <v>8468.68</v>
      </c>
      <c r="I12" s="36">
        <v>2150.02</v>
      </c>
      <c r="J12" s="36">
        <v>41106.03</v>
      </c>
      <c r="K12" s="36">
        <v>5310.86</v>
      </c>
      <c r="L12" s="36">
        <v>27180.7</v>
      </c>
      <c r="M12" s="36">
        <v>51082.04</v>
      </c>
      <c r="N12" s="36">
        <v>52186.91</v>
      </c>
      <c r="O12" s="36">
        <v>5121.51</v>
      </c>
      <c r="P12" s="36">
        <f>2756.1</f>
        <v>2756.1</v>
      </c>
      <c r="Q12" s="36">
        <v>20959.45</v>
      </c>
      <c r="R12" s="36">
        <v>5110.24</v>
      </c>
      <c r="S12" s="36">
        <v>10835.56</v>
      </c>
      <c r="T12" s="36">
        <v>22824.99</v>
      </c>
      <c r="U12" s="36">
        <v>6250.79</v>
      </c>
      <c r="V12" s="36">
        <v>21007.98</v>
      </c>
      <c r="W12" s="36">
        <v>26436</v>
      </c>
      <c r="X12" s="36">
        <v>6924.2</v>
      </c>
      <c r="Z12" s="110">
        <v>3887.98</v>
      </c>
      <c r="AA12" s="117">
        <v>0</v>
      </c>
      <c r="AB12" s="116"/>
    </row>
    <row r="13" spans="1:28" s="17" customFormat="1" ht="25" customHeight="1" thickBot="1">
      <c r="A13" s="77"/>
      <c r="B13" s="9"/>
      <c r="C13" s="115"/>
      <c r="D13" s="112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4"/>
      <c r="S13" s="113"/>
      <c r="T13" s="113"/>
      <c r="U13" s="113"/>
      <c r="V13" s="113"/>
      <c r="W13" s="113"/>
      <c r="X13" s="113"/>
      <c r="Z13" s="113"/>
      <c r="AA13" s="112"/>
      <c r="AB13" s="112"/>
    </row>
    <row r="14" spans="1:28" s="57" customFormat="1" ht="25" customHeight="1">
      <c r="A14" s="70"/>
      <c r="B14" s="9"/>
      <c r="C14" s="62" t="s">
        <v>51</v>
      </c>
      <c r="D14" s="59">
        <v>67414.800000002142</v>
      </c>
      <c r="E14" s="61">
        <f>+D14-E15-E18+E65+E16-E17</f>
        <v>114984.90000000213</v>
      </c>
      <c r="F14" s="61">
        <f>+E14-F15-F18+F65+F16-F17</f>
        <v>151333.77000000211</v>
      </c>
      <c r="G14" s="61">
        <f>+F14-G15-G18+G65+G16-G17</f>
        <v>917077.5000000021</v>
      </c>
      <c r="H14" s="61">
        <f>+G14-H15-H18+H65+H16-H17</f>
        <v>970326.69000000216</v>
      </c>
      <c r="I14" s="61">
        <f>+H14-I15-I18+I65+I16-I17</f>
        <v>1036786.5800000022</v>
      </c>
      <c r="J14" s="61">
        <f>+I14-J15-J18+J65+J16-J17</f>
        <v>1316318.5000000021</v>
      </c>
      <c r="K14" s="61">
        <f>+J14-K15-K18+K65+K16-K17</f>
        <v>40188.340000002099</v>
      </c>
      <c r="L14" s="61">
        <f>+K14-L15-L18+L65+L16-L17</f>
        <v>75253.740000002101</v>
      </c>
      <c r="M14" s="61">
        <f>+L14-M15-M18+M65+M16-M17</f>
        <v>110624.97000000211</v>
      </c>
      <c r="N14" s="61">
        <f>+M14-N15-N18+N65+N16-N17</f>
        <v>186092.24000000209</v>
      </c>
      <c r="O14" s="61">
        <f>+N14-O15-O18+O65+O16-O17</f>
        <v>18665.210000002058</v>
      </c>
      <c r="P14" s="61">
        <f>+O14-P15-P18+P65+P16-P17</f>
        <v>35398.700000002056</v>
      </c>
      <c r="Q14" s="61">
        <f>+P14-Q15-Q18+Q65+Q16-Q17</f>
        <v>51546.890000002059</v>
      </c>
      <c r="R14" s="61">
        <f>+Q14-R15-R18+R65+R16-R17</f>
        <v>81857.840000002063</v>
      </c>
      <c r="S14" s="61">
        <f>+R14-S15-S18+S65+S16-S17</f>
        <v>108988.02000000206</v>
      </c>
      <c r="T14" s="61">
        <f>+S14-T15-T18+T65+T16-T17</f>
        <v>19340.22000000206</v>
      </c>
      <c r="U14" s="61">
        <f>+T14-U15-U18+U65+U16-U17</f>
        <v>698641.36000000208</v>
      </c>
      <c r="V14" s="61">
        <f>+U14-V15-V18+V65+V16-V17</f>
        <v>40408.310000002086</v>
      </c>
      <c r="W14" s="61">
        <f>+V14-W15-W18+W65+W16-W17</f>
        <v>72420.460000002087</v>
      </c>
      <c r="X14" s="61">
        <f>+W14-X15-X18+X65+X16-X17</f>
        <v>102081.66000000208</v>
      </c>
      <c r="Z14" s="60">
        <f>+X14-Z15-Z18+Z65+Z16-Z17</f>
        <v>169141.46000000209</v>
      </c>
      <c r="AA14" s="59">
        <f>+D14-AA15-AA18+AA65+AA16-AA17</f>
        <v>169141.460000002</v>
      </c>
      <c r="AB14" s="58"/>
    </row>
    <row r="15" spans="1:28" s="17" customFormat="1" ht="25" customHeight="1">
      <c r="A15" s="77"/>
      <c r="B15" s="9"/>
      <c r="C15" s="43" t="s">
        <v>50</v>
      </c>
      <c r="D15" s="39"/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1310000</v>
      </c>
      <c r="L15" s="42">
        <v>0</v>
      </c>
      <c r="M15" s="42">
        <v>0</v>
      </c>
      <c r="N15" s="42">
        <v>0</v>
      </c>
      <c r="O15" s="42">
        <v>450000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690000</v>
      </c>
      <c r="W15" s="42">
        <v>0</v>
      </c>
      <c r="X15" s="42">
        <v>0</v>
      </c>
      <c r="Z15" s="111">
        <v>0</v>
      </c>
      <c r="AA15" s="39">
        <f>SUM(E15:$Z$15)-Y15</f>
        <v>2450000</v>
      </c>
      <c r="AB15" s="38"/>
    </row>
    <row r="16" spans="1:28" s="17" customFormat="1" ht="25" customHeight="1">
      <c r="A16" s="77"/>
      <c r="B16" s="9"/>
      <c r="C16" s="43" t="s">
        <v>49</v>
      </c>
      <c r="D16" s="39"/>
      <c r="E16" s="42">
        <v>1154.79</v>
      </c>
      <c r="F16" s="42">
        <v>976.27</v>
      </c>
      <c r="G16" s="42">
        <v>1088.1199999999999</v>
      </c>
      <c r="H16" s="42">
        <v>966.29</v>
      </c>
      <c r="I16" s="42">
        <v>1008</v>
      </c>
      <c r="J16" s="42">
        <v>1490.64</v>
      </c>
      <c r="K16" s="42">
        <v>1033.54</v>
      </c>
      <c r="L16" s="42">
        <v>842.69</v>
      </c>
      <c r="M16" s="42">
        <v>805.08</v>
      </c>
      <c r="N16" s="42">
        <v>919.24</v>
      </c>
      <c r="O16" s="42">
        <v>1425.5</v>
      </c>
      <c r="P16" s="42">
        <v>818.36</v>
      </c>
      <c r="Q16" s="42">
        <v>992.93</v>
      </c>
      <c r="R16" s="42">
        <v>997.8</v>
      </c>
      <c r="S16" s="42">
        <v>955.75</v>
      </c>
      <c r="T16" s="42">
        <f>1731.3+1</f>
        <v>1732.3</v>
      </c>
      <c r="U16" s="42">
        <v>1141.33</v>
      </c>
      <c r="V16" s="42">
        <v>1251.6600000000001</v>
      </c>
      <c r="W16" s="42">
        <v>1127.57</v>
      </c>
      <c r="X16" s="42">
        <v>203.8</v>
      </c>
      <c r="Z16" s="111">
        <v>2690.32</v>
      </c>
      <c r="AA16" s="39">
        <f>SUM(E16:$Z$16)-Y16</f>
        <v>23621.979999999996</v>
      </c>
      <c r="AB16" s="38"/>
    </row>
    <row r="17" spans="1:28" s="17" customFormat="1" ht="25" customHeight="1">
      <c r="A17" s="77"/>
      <c r="B17" s="9"/>
      <c r="C17" s="43" t="s">
        <v>48</v>
      </c>
      <c r="D17" s="39"/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84555.18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Z17" s="111">
        <v>0</v>
      </c>
      <c r="AA17" s="39">
        <f>SUM(E17:$Z$17)-Y17</f>
        <v>84555.18</v>
      </c>
      <c r="AB17" s="38"/>
    </row>
    <row r="18" spans="1:28" s="17" customFormat="1" ht="25" customHeight="1" thickBot="1">
      <c r="A18" s="77"/>
      <c r="B18" s="9"/>
      <c r="C18" s="37" t="s">
        <v>47</v>
      </c>
      <c r="D18" s="33"/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f>58741.71+50247.22</f>
        <v>108988.93</v>
      </c>
      <c r="U18" s="36">
        <v>0</v>
      </c>
      <c r="V18" s="36">
        <v>0</v>
      </c>
      <c r="W18" s="36">
        <v>0</v>
      </c>
      <c r="X18" s="36">
        <v>0</v>
      </c>
      <c r="Z18" s="110">
        <v>0</v>
      </c>
      <c r="AA18" s="33">
        <f>SUM(E18:$Z$18)-Y18</f>
        <v>108988.93</v>
      </c>
      <c r="AB18" s="32"/>
    </row>
    <row r="19" spans="1:28" s="63" customFormat="1" ht="25" customHeight="1" thickBot="1">
      <c r="A19" s="20"/>
      <c r="B19" s="9"/>
      <c r="C19" s="68"/>
      <c r="D19" s="109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Z19" s="67"/>
      <c r="AA19" s="109"/>
      <c r="AB19" s="108"/>
    </row>
    <row r="20" spans="1:28" s="17" customFormat="1" ht="25" customHeight="1" thickBot="1">
      <c r="A20" s="77"/>
      <c r="B20" s="9"/>
      <c r="C20" s="107" t="s">
        <v>46</v>
      </c>
      <c r="D20" s="104">
        <f>4900000-4900000</f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0</v>
      </c>
      <c r="Q20" s="106">
        <v>0</v>
      </c>
      <c r="R20" s="106">
        <v>-900000</v>
      </c>
      <c r="S20" s="106">
        <v>0</v>
      </c>
      <c r="T20" s="106">
        <v>0</v>
      </c>
      <c r="U20" s="106">
        <v>0</v>
      </c>
      <c r="V20" s="106">
        <v>0</v>
      </c>
      <c r="W20" s="106">
        <v>0</v>
      </c>
      <c r="X20" s="106">
        <v>0</v>
      </c>
      <c r="Z20" s="105">
        <v>0</v>
      </c>
      <c r="AA20" s="104">
        <f>+D20+SUM(E20:$Z$20)-Y20</f>
        <v>-900000</v>
      </c>
      <c r="AB20" s="103"/>
    </row>
    <row r="21" spans="1:28" s="17" customFormat="1" ht="25" customHeight="1" thickBot="1">
      <c r="A21" s="77"/>
      <c r="B21" s="9"/>
      <c r="C21" s="16"/>
      <c r="D21" s="101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Z21" s="102"/>
      <c r="AA21" s="101"/>
      <c r="AB21" s="101"/>
    </row>
    <row r="22" spans="1:28" s="57" customFormat="1" ht="25" customHeight="1">
      <c r="A22" s="70"/>
      <c r="B22" s="9"/>
      <c r="C22" s="62" t="s">
        <v>45</v>
      </c>
      <c r="D22" s="59"/>
      <c r="E22" s="61">
        <f>+E23+E32+SUM(E37:E42)</f>
        <v>24702238.059999999</v>
      </c>
      <c r="F22" s="61">
        <f>+F23+F32+SUM(F37:F42)</f>
        <v>14397957.41</v>
      </c>
      <c r="G22" s="61">
        <f>+G23+G32+SUM(G37:G42)</f>
        <v>15138246.07</v>
      </c>
      <c r="H22" s="61">
        <f>+H23+H32+SUM(H37:H42)</f>
        <v>21339703.890000001</v>
      </c>
      <c r="I22" s="61">
        <f>+I23+I32+SUM(I37:I42)</f>
        <v>42637141.790000007</v>
      </c>
      <c r="J22" s="61">
        <f>+J23+J32+SUM(J37:J42)</f>
        <v>28152610.640000001</v>
      </c>
      <c r="K22" s="61">
        <f>+K23+K32+SUM(K37:K42)</f>
        <v>18306798.93</v>
      </c>
      <c r="L22" s="61">
        <f>+L23+L32+SUM(L37:L42)</f>
        <v>19124079.729999997</v>
      </c>
      <c r="M22" s="61">
        <f>+M23+M32+SUM(M37:M42)</f>
        <v>19649539.210000001</v>
      </c>
      <c r="N22" s="61">
        <f>+N23+N32+SUM(N37:N42)</f>
        <v>8598404.5300000012</v>
      </c>
      <c r="O22" s="61">
        <f>+O23+O32+SUM(O37:O42)</f>
        <v>7502848.1900000004</v>
      </c>
      <c r="P22" s="61">
        <f>+P23+P32+SUM(P37:P42)</f>
        <v>7449128.1900000004</v>
      </c>
      <c r="Q22" s="61">
        <f>+Q23+Q32+SUM(Q37:Q42)</f>
        <v>12592683.449999999</v>
      </c>
      <c r="R22" s="61">
        <f>+R23+R32+SUM(R37:R42)</f>
        <v>12468276.720000001</v>
      </c>
      <c r="S22" s="61">
        <f>+S23+S32+SUM(S37:S42)</f>
        <v>11397659.689999999</v>
      </c>
      <c r="T22" s="61">
        <f>+T23+T32+SUM(T37:T42)</f>
        <v>10718294.09</v>
      </c>
      <c r="U22" s="61">
        <f>+U23+U32+SUM(U37:U42)</f>
        <v>73713013.199999988</v>
      </c>
      <c r="V22" s="61">
        <f>+V23+V32+SUM(V37:V42)</f>
        <v>25055622.43</v>
      </c>
      <c r="W22" s="61">
        <f>+W23+W32+SUM(W37:W42)</f>
        <v>27557801.729999997</v>
      </c>
      <c r="X22" s="61">
        <f>+X23+X32+SUM(X37:X42)</f>
        <v>26678195.610000003</v>
      </c>
      <c r="Z22" s="60">
        <f>+Z23+Z32+SUM(Z37:Z42)</f>
        <v>25988088.389999997</v>
      </c>
      <c r="AA22" s="59">
        <f>+AA23+AA32+SUM(AA37:AA42)</f>
        <v>453168331.95000005</v>
      </c>
      <c r="AB22" s="85">
        <f>+AB23+AB32+SUM(AB37:AB42)</f>
        <v>31136447.709999993</v>
      </c>
    </row>
    <row r="23" spans="1:28" s="17" customFormat="1" ht="25" customHeight="1">
      <c r="A23" s="77"/>
      <c r="B23" s="9">
        <v>801</v>
      </c>
      <c r="C23" s="48" t="s">
        <v>44</v>
      </c>
      <c r="D23" s="45"/>
      <c r="E23" s="47">
        <f>SUM(E24:E31)</f>
        <v>24658068.66</v>
      </c>
      <c r="F23" s="47">
        <f>SUM(F24:F31)</f>
        <v>14368117.48</v>
      </c>
      <c r="G23" s="47">
        <f>SUM(G24:G31)</f>
        <v>15135893.860000001</v>
      </c>
      <c r="H23" s="47">
        <f>SUM(H24:H31)</f>
        <v>21319128.09</v>
      </c>
      <c r="I23" s="47">
        <f>SUM(I24:I31)</f>
        <v>12637141.790000003</v>
      </c>
      <c r="J23" s="47">
        <f>SUM(J24:J31)</f>
        <v>8135716.4500000002</v>
      </c>
      <c r="K23" s="47">
        <f>SUM(K24:K31)</f>
        <v>8281919.8899999997</v>
      </c>
      <c r="L23" s="47">
        <f>SUM(L24:L31)</f>
        <v>9066186.5599999987</v>
      </c>
      <c r="M23" s="47">
        <f>SUM(M24:M31)</f>
        <v>9610101.1799999997</v>
      </c>
      <c r="N23" s="47">
        <f>SUM(N24:N31)</f>
        <v>8398618.4500000011</v>
      </c>
      <c r="O23" s="47">
        <f>SUM(O24:O31)</f>
        <v>7496792.5</v>
      </c>
      <c r="P23" s="47">
        <f>SUM(P24:P31)</f>
        <v>6909759.4500000002</v>
      </c>
      <c r="Q23" s="47">
        <f>SUM(Q24:Q31)</f>
        <v>12391897.91</v>
      </c>
      <c r="R23" s="47">
        <f>SUM(R24:R31)</f>
        <v>12468270.48</v>
      </c>
      <c r="S23" s="47">
        <f>SUM(S24:S31)</f>
        <v>11397564.969999999</v>
      </c>
      <c r="T23" s="47">
        <f>SUM(T24:T31)</f>
        <v>10718016.220000001</v>
      </c>
      <c r="U23" s="47">
        <f>SUM(U24:U31)</f>
        <v>21077799.949999999</v>
      </c>
      <c r="V23" s="47">
        <f>SUM(V24:V31)</f>
        <v>24984757.720000003</v>
      </c>
      <c r="W23" s="47">
        <f>SUM(W24:W31)</f>
        <v>27523336.869999997</v>
      </c>
      <c r="X23" s="47">
        <f>SUM(X24:X31)</f>
        <v>26653609.440000001</v>
      </c>
      <c r="Z23" s="46">
        <f>SUM(Z24:Z31)</f>
        <v>23843283.869999997</v>
      </c>
      <c r="AA23" s="45">
        <f>SUM(E23:$Z$23)-Y23</f>
        <v>317075981.79000002</v>
      </c>
      <c r="AB23" s="78">
        <f>338854326.92-AA23</f>
        <v>21778345.129999995</v>
      </c>
    </row>
    <row r="24" spans="1:28" s="17" customFormat="1" ht="25" customHeight="1">
      <c r="A24" s="83" t="s">
        <v>6</v>
      </c>
      <c r="B24" s="69"/>
      <c r="C24" s="96" t="s">
        <v>43</v>
      </c>
      <c r="D24" s="49"/>
      <c r="E24" s="51">
        <v>0</v>
      </c>
      <c r="F24" s="51">
        <v>7049.65</v>
      </c>
      <c r="G24" s="51">
        <v>3953.4</v>
      </c>
      <c r="H24" s="51">
        <v>10411</v>
      </c>
      <c r="I24" s="51">
        <v>14339.3</v>
      </c>
      <c r="J24" s="51">
        <v>43434.22</v>
      </c>
      <c r="K24" s="51">
        <v>8581.5</v>
      </c>
      <c r="L24" s="51">
        <v>21846.11</v>
      </c>
      <c r="M24" s="51">
        <v>5327.5</v>
      </c>
      <c r="N24" s="51">
        <v>8417.81</v>
      </c>
      <c r="O24" s="51">
        <v>37616.1</v>
      </c>
      <c r="P24" s="51">
        <v>14466.8</v>
      </c>
      <c r="Q24" s="51">
        <v>4569.3999999999996</v>
      </c>
      <c r="R24" s="51">
        <v>15411.15</v>
      </c>
      <c r="S24" s="51">
        <v>21454.3</v>
      </c>
      <c r="T24" s="51">
        <v>21643.7</v>
      </c>
      <c r="U24" s="51">
        <v>240682.15</v>
      </c>
      <c r="V24" s="51">
        <v>78193.25</v>
      </c>
      <c r="W24" s="51">
        <v>174364.1</v>
      </c>
      <c r="X24" s="51">
        <v>76870.899999999994</v>
      </c>
      <c r="Z24" s="50">
        <v>111266.35</v>
      </c>
      <c r="AA24" s="49">
        <f>SUM(E24:$Z$24)-Y24</f>
        <v>919898.69</v>
      </c>
      <c r="AB24" s="78">
        <v>0</v>
      </c>
    </row>
    <row r="25" spans="1:28" s="17" customFormat="1" ht="25" customHeight="1">
      <c r="A25" s="83" t="s">
        <v>6</v>
      </c>
      <c r="B25" s="69"/>
      <c r="C25" s="96" t="s">
        <v>42</v>
      </c>
      <c r="D25" s="49"/>
      <c r="E25" s="51">
        <v>0</v>
      </c>
      <c r="F25" s="51">
        <v>66</v>
      </c>
      <c r="G25" s="51">
        <v>1123.33</v>
      </c>
      <c r="H25" s="51">
        <v>0</v>
      </c>
      <c r="I25" s="51">
        <v>0</v>
      </c>
      <c r="J25" s="51">
        <v>0</v>
      </c>
      <c r="K25" s="51">
        <v>0</v>
      </c>
      <c r="L25" s="51">
        <v>0</v>
      </c>
      <c r="M25" s="51">
        <v>0</v>
      </c>
      <c r="N25" s="51">
        <v>5188.28</v>
      </c>
      <c r="O25" s="51">
        <v>0</v>
      </c>
      <c r="P25" s="51">
        <v>0</v>
      </c>
      <c r="Q25" s="51">
        <v>0</v>
      </c>
      <c r="R25" s="51">
        <v>0</v>
      </c>
      <c r="S25" s="51">
        <v>0</v>
      </c>
      <c r="T25" s="51">
        <v>0</v>
      </c>
      <c r="U25" s="51">
        <v>2706.42</v>
      </c>
      <c r="V25" s="51">
        <v>0</v>
      </c>
      <c r="W25" s="51">
        <v>0</v>
      </c>
      <c r="X25" s="51">
        <v>0</v>
      </c>
      <c r="Z25" s="50">
        <v>0</v>
      </c>
      <c r="AA25" s="49">
        <f>SUM(E25:$Z$25)-Y25</f>
        <v>9084.0299999999988</v>
      </c>
      <c r="AB25" s="78">
        <v>0</v>
      </c>
    </row>
    <row r="26" spans="1:28" s="17" customFormat="1" ht="25" customHeight="1">
      <c r="A26" s="83" t="s">
        <v>6</v>
      </c>
      <c r="B26" s="69"/>
      <c r="C26" s="100" t="s">
        <v>41</v>
      </c>
      <c r="D26" s="97"/>
      <c r="E26" s="99">
        <v>870080.82</v>
      </c>
      <c r="F26" s="99">
        <v>444195.34</v>
      </c>
      <c r="G26" s="99">
        <v>1327196.27</v>
      </c>
      <c r="H26" s="99">
        <v>1255212.18</v>
      </c>
      <c r="I26" s="99">
        <v>443527.99</v>
      </c>
      <c r="J26" s="99">
        <v>431120.89</v>
      </c>
      <c r="K26" s="99">
        <v>440671.72</v>
      </c>
      <c r="L26" s="99">
        <v>730774.97</v>
      </c>
      <c r="M26" s="99">
        <v>404136.2</v>
      </c>
      <c r="N26" s="99">
        <v>386837.24</v>
      </c>
      <c r="O26" s="99">
        <v>330811.13</v>
      </c>
      <c r="P26" s="99">
        <v>346291.27</v>
      </c>
      <c r="Q26" s="99">
        <v>805290.27</v>
      </c>
      <c r="R26" s="99">
        <v>398940.66</v>
      </c>
      <c r="S26" s="99">
        <v>398061.75</v>
      </c>
      <c r="T26" s="99">
        <v>441584.67</v>
      </c>
      <c r="U26" s="99">
        <v>338246.01</v>
      </c>
      <c r="V26" s="99">
        <v>855172.81</v>
      </c>
      <c r="W26" s="99">
        <v>412892.93</v>
      </c>
      <c r="X26" s="99">
        <v>381651.5</v>
      </c>
      <c r="Z26" s="98">
        <v>351942.87</v>
      </c>
      <c r="AA26" s="97">
        <f>SUM(E26:$Z$26)-Y26</f>
        <v>11794639.489999998</v>
      </c>
      <c r="AB26" s="78">
        <v>0</v>
      </c>
    </row>
    <row r="27" spans="1:28" s="17" customFormat="1" ht="25" customHeight="1">
      <c r="A27" s="83" t="s">
        <v>6</v>
      </c>
      <c r="B27" s="69"/>
      <c r="C27" s="100" t="s">
        <v>40</v>
      </c>
      <c r="D27" s="97"/>
      <c r="E27" s="99">
        <v>932788.64</v>
      </c>
      <c r="F27" s="99">
        <v>585246.01</v>
      </c>
      <c r="G27" s="99">
        <v>883051.93</v>
      </c>
      <c r="H27" s="99">
        <v>3094222.58</v>
      </c>
      <c r="I27" s="99">
        <v>707019.01</v>
      </c>
      <c r="J27" s="99">
        <v>545927.19999999995</v>
      </c>
      <c r="K27" s="99">
        <v>349490.75</v>
      </c>
      <c r="L27" s="99">
        <v>479312.16</v>
      </c>
      <c r="M27" s="99">
        <v>839574.36</v>
      </c>
      <c r="N27" s="99">
        <v>558325.73</v>
      </c>
      <c r="O27" s="99">
        <v>461598.07</v>
      </c>
      <c r="P27" s="99">
        <v>472986.58</v>
      </c>
      <c r="Q27" s="99">
        <v>449021.79</v>
      </c>
      <c r="R27" s="99">
        <v>887526.17</v>
      </c>
      <c r="S27" s="99">
        <v>534436.07999999996</v>
      </c>
      <c r="T27" s="99">
        <v>576898.78</v>
      </c>
      <c r="U27" s="99">
        <v>511058.48</v>
      </c>
      <c r="V27" s="99">
        <v>484820.4</v>
      </c>
      <c r="W27" s="99">
        <v>994011.74</v>
      </c>
      <c r="X27" s="99">
        <v>621533.43999999994</v>
      </c>
      <c r="Z27" s="98">
        <v>557091.79</v>
      </c>
      <c r="AA27" s="97">
        <f>SUM(E27:$Z$27)-Y27</f>
        <v>15525941.690000001</v>
      </c>
      <c r="AB27" s="78">
        <v>0</v>
      </c>
    </row>
    <row r="28" spans="1:28" s="17" customFormat="1" ht="25" customHeight="1">
      <c r="A28" s="83" t="s">
        <v>6</v>
      </c>
      <c r="B28" s="69"/>
      <c r="C28" s="100" t="s">
        <v>39</v>
      </c>
      <c r="D28" s="97"/>
      <c r="E28" s="99">
        <v>1808796.1</v>
      </c>
      <c r="F28" s="99">
        <v>2564030.89</v>
      </c>
      <c r="G28" s="99">
        <v>3461879.1</v>
      </c>
      <c r="H28" s="99">
        <v>4062387.17</v>
      </c>
      <c r="I28" s="99">
        <v>1781207.34</v>
      </c>
      <c r="J28" s="99">
        <v>1845585.19</v>
      </c>
      <c r="K28" s="99">
        <v>2604845.71</v>
      </c>
      <c r="L28" s="99">
        <v>2185528.2599999998</v>
      </c>
      <c r="M28" s="99">
        <v>1753340.81</v>
      </c>
      <c r="N28" s="99">
        <v>1789149.62</v>
      </c>
      <c r="O28" s="99">
        <v>2144003.6800000002</v>
      </c>
      <c r="P28" s="99">
        <v>1673060.7</v>
      </c>
      <c r="Q28" s="99">
        <v>4133095.66</v>
      </c>
      <c r="R28" s="99">
        <v>3233894.5</v>
      </c>
      <c r="S28" s="99">
        <v>3229597.32</v>
      </c>
      <c r="T28" s="99">
        <v>1814877.6</v>
      </c>
      <c r="U28" s="99">
        <v>7915441.6600000001</v>
      </c>
      <c r="V28" s="99">
        <v>4046373.11</v>
      </c>
      <c r="W28" s="99">
        <v>3603335.5</v>
      </c>
      <c r="X28" s="99">
        <v>3039595.75</v>
      </c>
      <c r="Z28" s="98">
        <v>1616088.03</v>
      </c>
      <c r="AA28" s="97">
        <f>SUM(E$28:$Z28)-Y28</f>
        <v>60306113.700000003</v>
      </c>
      <c r="AB28" s="78">
        <v>0</v>
      </c>
    </row>
    <row r="29" spans="1:28" s="17" customFormat="1" ht="25" customHeight="1">
      <c r="A29" s="83" t="s">
        <v>6</v>
      </c>
      <c r="B29" s="69"/>
      <c r="C29" s="96" t="s">
        <v>38</v>
      </c>
      <c r="D29" s="49"/>
      <c r="E29" s="51">
        <v>10092509.25</v>
      </c>
      <c r="F29" s="51">
        <v>4786880.28</v>
      </c>
      <c r="G29" s="51">
        <v>6634902.7300000004</v>
      </c>
      <c r="H29" s="51">
        <v>5985275.4400000004</v>
      </c>
      <c r="I29" s="51">
        <v>8177850.9000000004</v>
      </c>
      <c r="J29" s="51">
        <v>3835117.56</v>
      </c>
      <c r="K29" s="51">
        <v>3544440.69</v>
      </c>
      <c r="L29" s="51">
        <v>3606903.27</v>
      </c>
      <c r="M29" s="51">
        <v>5205890.05</v>
      </c>
      <c r="N29" s="51">
        <v>4191628.15</v>
      </c>
      <c r="O29" s="51">
        <v>3133687.67</v>
      </c>
      <c r="P29" s="51">
        <v>3081880.32</v>
      </c>
      <c r="Q29" s="51">
        <v>5293843.17</v>
      </c>
      <c r="R29" s="51">
        <v>6519427.6500000004</v>
      </c>
      <c r="S29" s="51">
        <v>6188076.8300000001</v>
      </c>
      <c r="T29" s="51">
        <v>5544602.75</v>
      </c>
      <c r="U29" s="51">
        <v>10229999.939999999</v>
      </c>
      <c r="V29" s="51">
        <v>16644839.630000001</v>
      </c>
      <c r="W29" s="51">
        <v>13081244.99</v>
      </c>
      <c r="X29" s="51">
        <v>13897934.300000001</v>
      </c>
      <c r="Z29" s="50">
        <v>10518924.5</v>
      </c>
      <c r="AA29" s="49">
        <f>SUM(E$29:$Z29)-Y29</f>
        <v>150195860.06999999</v>
      </c>
      <c r="AB29" s="78">
        <v>0</v>
      </c>
    </row>
    <row r="30" spans="1:28" s="17" customFormat="1" ht="25" customHeight="1">
      <c r="A30" s="83" t="s">
        <v>6</v>
      </c>
      <c r="B30" s="69"/>
      <c r="C30" s="96" t="s">
        <v>37</v>
      </c>
      <c r="D30" s="49"/>
      <c r="E30" s="51">
        <v>10869103.939999999</v>
      </c>
      <c r="F30" s="51">
        <v>5927254.6699999999</v>
      </c>
      <c r="G30" s="51">
        <v>2754977.42</v>
      </c>
      <c r="H30" s="51">
        <v>6600722.9199999999</v>
      </c>
      <c r="I30" s="51">
        <v>1453828.04</v>
      </c>
      <c r="J30" s="51">
        <v>1395147.3</v>
      </c>
      <c r="K30" s="51">
        <v>1304419.82</v>
      </c>
      <c r="L30" s="51">
        <v>2019729.59</v>
      </c>
      <c r="M30" s="51">
        <v>1377714.01</v>
      </c>
      <c r="N30" s="51">
        <v>1387747.66</v>
      </c>
      <c r="O30" s="51">
        <v>1370835.02</v>
      </c>
      <c r="P30" s="51">
        <v>1303298.58</v>
      </c>
      <c r="Q30" s="51">
        <v>1687727.12</v>
      </c>
      <c r="R30" s="51">
        <v>1378566.4</v>
      </c>
      <c r="S30" s="51">
        <v>999960.49</v>
      </c>
      <c r="T30" s="51">
        <v>2295304.66</v>
      </c>
      <c r="U30" s="51">
        <v>1821032.39</v>
      </c>
      <c r="V30" s="51">
        <v>2860444.37</v>
      </c>
      <c r="W30" s="51">
        <v>9221655.1999999993</v>
      </c>
      <c r="X30" s="51">
        <v>8600198.5399999991</v>
      </c>
      <c r="Z30" s="50">
        <v>10655690.449999999</v>
      </c>
      <c r="AA30" s="49">
        <f>SUM(E$30:$Z30)-Y30</f>
        <v>77285358.589999989</v>
      </c>
      <c r="AB30" s="78">
        <v>0</v>
      </c>
    </row>
    <row r="31" spans="1:28" s="17" customFormat="1" ht="25" customHeight="1">
      <c r="A31" s="83" t="s">
        <v>6</v>
      </c>
      <c r="B31" s="69"/>
      <c r="C31" s="96" t="s">
        <v>36</v>
      </c>
      <c r="D31" s="49"/>
      <c r="E31" s="51">
        <v>84789.91</v>
      </c>
      <c r="F31" s="51">
        <v>53394.64</v>
      </c>
      <c r="G31" s="51">
        <v>68809.679999999993</v>
      </c>
      <c r="H31" s="51">
        <v>310896.8</v>
      </c>
      <c r="I31" s="51">
        <v>59369.21</v>
      </c>
      <c r="J31" s="51">
        <v>39384.089999999997</v>
      </c>
      <c r="K31" s="51">
        <v>29469.7</v>
      </c>
      <c r="L31" s="51">
        <v>22092.2</v>
      </c>
      <c r="M31" s="51">
        <v>24118.25</v>
      </c>
      <c r="N31" s="51">
        <v>71323.960000000006</v>
      </c>
      <c r="O31" s="51">
        <v>18240.830000000002</v>
      </c>
      <c r="P31" s="51">
        <v>17775.2</v>
      </c>
      <c r="Q31" s="51">
        <v>18350.5</v>
      </c>
      <c r="R31" s="51">
        <v>34503.949999999997</v>
      </c>
      <c r="S31" s="51">
        <v>25978.2</v>
      </c>
      <c r="T31" s="51">
        <v>23104.06</v>
      </c>
      <c r="U31" s="51">
        <v>18632.900000000001</v>
      </c>
      <c r="V31" s="51">
        <v>14914.15</v>
      </c>
      <c r="W31" s="51">
        <v>35832.410000000003</v>
      </c>
      <c r="X31" s="51">
        <v>35825.01</v>
      </c>
      <c r="Z31" s="50">
        <v>32279.88</v>
      </c>
      <c r="AA31" s="49">
        <f>SUM(E$31:$Z31)-Y31</f>
        <v>1039085.5299999998</v>
      </c>
      <c r="AB31" s="78">
        <v>0</v>
      </c>
    </row>
    <row r="32" spans="1:28" s="17" customFormat="1" ht="25" customHeight="1">
      <c r="A32" s="77"/>
      <c r="B32" s="53">
        <v>805</v>
      </c>
      <c r="C32" s="48" t="s">
        <v>35</v>
      </c>
      <c r="D32" s="45"/>
      <c r="E32" s="47">
        <f>SUM(E33:E36)</f>
        <v>3.63</v>
      </c>
      <c r="F32" s="47">
        <f>SUM(F33:F36)</f>
        <v>19.93</v>
      </c>
      <c r="G32" s="47">
        <f>SUM(G33:G36)</f>
        <v>0.42</v>
      </c>
      <c r="H32" s="47">
        <f>SUM(H33:H36)</f>
        <v>0</v>
      </c>
      <c r="I32" s="47">
        <f>SUM(I33:I36)</f>
        <v>0</v>
      </c>
      <c r="J32" s="47">
        <f>SUM(J33:J36)</f>
        <v>493.19</v>
      </c>
      <c r="K32" s="47">
        <f>SUM(K33:K36)</f>
        <v>2587.25</v>
      </c>
      <c r="L32" s="47">
        <f>SUM(L33:L36)</f>
        <v>1656.26</v>
      </c>
      <c r="M32" s="47">
        <f>SUM(M33:M36)</f>
        <v>2163.0300000000002</v>
      </c>
      <c r="N32" s="47">
        <f>SUM(N33:N36)</f>
        <v>3360.13</v>
      </c>
      <c r="O32" s="47">
        <f>SUM(O33:O36)</f>
        <v>91.69</v>
      </c>
      <c r="P32" s="47">
        <f>SUM(P33:P36)</f>
        <v>2853.9</v>
      </c>
      <c r="Q32" s="47">
        <f>SUM(Q33:Q36)</f>
        <v>143757.04</v>
      </c>
      <c r="R32" s="47">
        <f>SUM(R33:R36)</f>
        <v>6.24</v>
      </c>
      <c r="S32" s="47">
        <f>SUM(S33:S36)</f>
        <v>94.72</v>
      </c>
      <c r="T32" s="47">
        <f>SUM(T33:T36)</f>
        <v>277.87</v>
      </c>
      <c r="U32" s="47">
        <f>SUM(U33:U36)</f>
        <v>192.13</v>
      </c>
      <c r="V32" s="47">
        <f>SUM(V33:V36)</f>
        <v>98.65</v>
      </c>
      <c r="W32" s="47">
        <f>SUM(W33:W36)</f>
        <v>171.86</v>
      </c>
      <c r="X32" s="47">
        <f>SUM(X33:X36)</f>
        <v>730.17</v>
      </c>
      <c r="Z32" s="46">
        <f>SUM(Z33:Z36)</f>
        <v>63216.53</v>
      </c>
      <c r="AA32" s="45">
        <f>SUM(E32:$Z$32)-Y32</f>
        <v>221774.63999999998</v>
      </c>
      <c r="AB32" s="78">
        <v>0</v>
      </c>
    </row>
    <row r="33" spans="1:28" s="17" customFormat="1" ht="25" customHeight="1">
      <c r="A33" s="83" t="s">
        <v>6</v>
      </c>
      <c r="B33" s="69"/>
      <c r="C33" s="96" t="s">
        <v>34</v>
      </c>
      <c r="D33" s="49"/>
      <c r="E33" s="51">
        <v>3.63</v>
      </c>
      <c r="F33" s="51">
        <v>19.93</v>
      </c>
      <c r="G33" s="51">
        <v>0.42</v>
      </c>
      <c r="H33" s="51">
        <v>0</v>
      </c>
      <c r="I33" s="51">
        <v>0</v>
      </c>
      <c r="J33" s="51">
        <v>403.19</v>
      </c>
      <c r="K33" s="51">
        <v>1473.45</v>
      </c>
      <c r="L33" s="51">
        <v>1566.26</v>
      </c>
      <c r="M33" s="51">
        <v>2163.0300000000002</v>
      </c>
      <c r="N33" s="51">
        <v>3315.13</v>
      </c>
      <c r="O33" s="51">
        <v>1.69</v>
      </c>
      <c r="P33" s="51">
        <v>2763.9</v>
      </c>
      <c r="Q33" s="51">
        <v>1.42</v>
      </c>
      <c r="R33" s="51">
        <v>6.24</v>
      </c>
      <c r="S33" s="51">
        <v>4.72</v>
      </c>
      <c r="T33" s="51">
        <v>7.87</v>
      </c>
      <c r="U33" s="51">
        <v>12.13</v>
      </c>
      <c r="V33" s="51">
        <v>8.65</v>
      </c>
      <c r="W33" s="51">
        <v>171.86</v>
      </c>
      <c r="X33" s="51">
        <v>550.16999999999996</v>
      </c>
      <c r="Z33" s="50">
        <v>1127.83</v>
      </c>
      <c r="AA33" s="49">
        <f>SUM(E33:$Z$33)-Y33</f>
        <v>13601.52</v>
      </c>
      <c r="AB33" s="78">
        <v>0</v>
      </c>
    </row>
    <row r="34" spans="1:28" s="17" customFormat="1" ht="25" customHeight="1">
      <c r="A34" s="83" t="s">
        <v>6</v>
      </c>
      <c r="B34" s="69"/>
      <c r="C34" s="96" t="s">
        <v>33</v>
      </c>
      <c r="D34" s="49"/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Z34" s="50">
        <v>61863.7</v>
      </c>
      <c r="AA34" s="49">
        <f>SUM(E34:$Z$34)-Y34</f>
        <v>61863.7</v>
      </c>
      <c r="AB34" s="78">
        <v>0</v>
      </c>
    </row>
    <row r="35" spans="1:28" s="17" customFormat="1" ht="25" customHeight="1">
      <c r="A35" s="83" t="s">
        <v>6</v>
      </c>
      <c r="B35" s="69"/>
      <c r="C35" s="96" t="s">
        <v>32</v>
      </c>
      <c r="D35" s="49"/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90</v>
      </c>
      <c r="K35" s="51">
        <v>0</v>
      </c>
      <c r="L35" s="51">
        <v>90</v>
      </c>
      <c r="M35" s="51">
        <v>0</v>
      </c>
      <c r="N35" s="51">
        <v>45</v>
      </c>
      <c r="O35" s="51">
        <v>90</v>
      </c>
      <c r="P35" s="51">
        <v>90</v>
      </c>
      <c r="Q35" s="51">
        <v>225</v>
      </c>
      <c r="R35" s="51">
        <v>0</v>
      </c>
      <c r="S35" s="51">
        <v>90</v>
      </c>
      <c r="T35" s="51">
        <v>270</v>
      </c>
      <c r="U35" s="51">
        <v>180</v>
      </c>
      <c r="V35" s="51">
        <v>90</v>
      </c>
      <c r="W35" s="51">
        <v>0</v>
      </c>
      <c r="X35" s="51">
        <v>180</v>
      </c>
      <c r="Z35" s="50">
        <v>225</v>
      </c>
      <c r="AA35" s="49">
        <f>SUM(E$35:$Z35)-Y35</f>
        <v>1665</v>
      </c>
      <c r="AB35" s="78">
        <v>0</v>
      </c>
    </row>
    <row r="36" spans="1:28" s="17" customFormat="1" ht="25" customHeight="1">
      <c r="A36" s="83" t="s">
        <v>6</v>
      </c>
      <c r="B36" s="69"/>
      <c r="C36" s="96" t="s">
        <v>31</v>
      </c>
      <c r="D36" s="49"/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1113.8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143530.62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Z36" s="50">
        <v>0</v>
      </c>
      <c r="AA36" s="49">
        <f>SUM(E36:$Z$36)-Y36</f>
        <v>144644.41999999998</v>
      </c>
      <c r="AB36" s="78">
        <v>0</v>
      </c>
    </row>
    <row r="37" spans="1:28" s="17" customFormat="1" ht="25" customHeight="1">
      <c r="A37" s="77"/>
      <c r="B37" s="9">
        <v>827</v>
      </c>
      <c r="C37" s="48" t="s">
        <v>30</v>
      </c>
      <c r="D37" s="45"/>
      <c r="E37" s="47">
        <v>44165.77</v>
      </c>
      <c r="F37" s="47">
        <v>29820</v>
      </c>
      <c r="G37" s="47">
        <v>2351.79</v>
      </c>
      <c r="H37" s="47">
        <v>20575.8</v>
      </c>
      <c r="I37" s="47">
        <v>0</v>
      </c>
      <c r="J37" s="47">
        <v>16401</v>
      </c>
      <c r="K37" s="47">
        <v>22291.79</v>
      </c>
      <c r="L37" s="47">
        <v>56236.91</v>
      </c>
      <c r="M37" s="47">
        <v>37275</v>
      </c>
      <c r="N37" s="47">
        <v>0</v>
      </c>
      <c r="O37" s="47">
        <v>5964</v>
      </c>
      <c r="P37" s="47">
        <v>0</v>
      </c>
      <c r="Q37" s="47">
        <v>57028.5</v>
      </c>
      <c r="R37" s="47">
        <v>0</v>
      </c>
      <c r="S37" s="47">
        <v>0</v>
      </c>
      <c r="T37" s="47">
        <v>0</v>
      </c>
      <c r="U37" s="47">
        <f>76119.06-2-2706.42</f>
        <v>73410.64</v>
      </c>
      <c r="V37" s="47">
        <v>70766.06</v>
      </c>
      <c r="W37" s="47">
        <v>34293</v>
      </c>
      <c r="X37" s="47">
        <v>23856</v>
      </c>
      <c r="Z37" s="46">
        <v>11928</v>
      </c>
      <c r="AA37" s="45">
        <f>SUM(E37:$Z$37)-Y37</f>
        <v>506364.26</v>
      </c>
      <c r="AB37" s="78">
        <v>0</v>
      </c>
    </row>
    <row r="38" spans="1:28" s="17" customFormat="1" ht="25" customHeight="1">
      <c r="A38" s="77"/>
      <c r="B38" s="9">
        <v>824</v>
      </c>
      <c r="C38" s="48" t="s">
        <v>29</v>
      </c>
      <c r="D38" s="45"/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>196425.95</f>
        <v>196425.95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Z38" s="46">
        <v>2069659.99</v>
      </c>
      <c r="AA38" s="45">
        <f>SUM(E38:$Z$38)-Y38</f>
        <v>2266085.94</v>
      </c>
      <c r="AB38" s="78">
        <f>4502097-AA38</f>
        <v>2236011.06</v>
      </c>
    </row>
    <row r="39" spans="1:28" s="17" customFormat="1" ht="25" customHeight="1">
      <c r="A39" s="77"/>
      <c r="B39" s="9">
        <v>807</v>
      </c>
      <c r="C39" s="48" t="s">
        <v>28</v>
      </c>
      <c r="D39" s="45"/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v>0</v>
      </c>
      <c r="S39" s="47">
        <v>0</v>
      </c>
      <c r="T39" s="47">
        <v>0</v>
      </c>
      <c r="U39" s="47">
        <v>0</v>
      </c>
      <c r="V39" s="47">
        <v>0</v>
      </c>
      <c r="W39" s="47">
        <v>0</v>
      </c>
      <c r="X39" s="47">
        <v>0</v>
      </c>
      <c r="Z39" s="46">
        <v>0</v>
      </c>
      <c r="AA39" s="45">
        <f>SUM(E39:$Z$39)-Y39</f>
        <v>0</v>
      </c>
      <c r="AB39" s="78">
        <v>0</v>
      </c>
    </row>
    <row r="40" spans="1:28" s="17" customFormat="1" ht="25" customHeight="1">
      <c r="A40" s="77"/>
      <c r="B40" s="9">
        <v>814</v>
      </c>
      <c r="C40" s="48" t="s">
        <v>27</v>
      </c>
      <c r="D40" s="45"/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536514.84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Z40" s="46">
        <v>0</v>
      </c>
      <c r="AA40" s="45">
        <f>SUM(E40:$Z$40)-Y40</f>
        <v>536514.84</v>
      </c>
      <c r="AB40" s="78">
        <v>0</v>
      </c>
    </row>
    <row r="41" spans="1:28" s="17" customFormat="1" ht="25" customHeight="1">
      <c r="A41" s="77"/>
      <c r="B41" s="9">
        <v>905</v>
      </c>
      <c r="C41" s="48" t="s">
        <v>26</v>
      </c>
      <c r="D41" s="45"/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5061610.4800000004</v>
      </c>
      <c r="V41" s="47">
        <v>0</v>
      </c>
      <c r="W41" s="47">
        <v>0</v>
      </c>
      <c r="X41" s="47">
        <v>0</v>
      </c>
      <c r="Z41" s="46">
        <v>0</v>
      </c>
      <c r="AA41" s="45">
        <f>SUM(E41:$Z$41)-Y41</f>
        <v>5061610.4800000004</v>
      </c>
      <c r="AB41" s="78">
        <f>5156403-AA41</f>
        <v>94792.519999999553</v>
      </c>
    </row>
    <row r="42" spans="1:28" s="17" customFormat="1" ht="25" customHeight="1" thickBot="1">
      <c r="A42" s="77"/>
      <c r="B42" s="9">
        <v>940</v>
      </c>
      <c r="C42" s="95" t="s">
        <v>25</v>
      </c>
      <c r="D42" s="92"/>
      <c r="E42" s="94">
        <v>0</v>
      </c>
      <c r="F42" s="94">
        <v>0</v>
      </c>
      <c r="G42" s="94">
        <v>0</v>
      </c>
      <c r="H42" s="94">
        <v>0</v>
      </c>
      <c r="I42" s="94">
        <v>30000000</v>
      </c>
      <c r="J42" s="94">
        <v>20000000</v>
      </c>
      <c r="K42" s="94">
        <v>10000000</v>
      </c>
      <c r="L42" s="94">
        <v>10000000</v>
      </c>
      <c r="M42" s="94">
        <v>10000000</v>
      </c>
      <c r="N42" s="94">
        <v>0</v>
      </c>
      <c r="O42" s="94">
        <v>0</v>
      </c>
      <c r="P42" s="94">
        <v>0</v>
      </c>
      <c r="Q42" s="94">
        <v>0</v>
      </c>
      <c r="R42" s="94">
        <v>0</v>
      </c>
      <c r="S42" s="94">
        <v>0</v>
      </c>
      <c r="T42" s="94">
        <v>0</v>
      </c>
      <c r="U42" s="94">
        <v>47500000</v>
      </c>
      <c r="V42" s="94">
        <v>0</v>
      </c>
      <c r="W42" s="94">
        <v>0</v>
      </c>
      <c r="X42" s="94">
        <v>0</v>
      </c>
      <c r="Z42" s="93">
        <v>0</v>
      </c>
      <c r="AA42" s="92">
        <f>SUM(E42:$Z$42)-Y42</f>
        <v>127500000</v>
      </c>
      <c r="AB42" s="91">
        <f>134527299-AA42</f>
        <v>7027299</v>
      </c>
    </row>
    <row r="43" spans="1:28" s="86" customFormat="1" ht="25" customHeight="1" thickBot="1">
      <c r="A43" s="90"/>
      <c r="B43" s="9"/>
      <c r="C43" s="89"/>
      <c r="D43" s="87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Z43" s="88"/>
      <c r="AA43" s="87"/>
      <c r="AB43" s="87"/>
    </row>
    <row r="44" spans="1:28" s="57" customFormat="1" ht="25" customHeight="1">
      <c r="A44" s="70"/>
      <c r="B44" s="76"/>
      <c r="C44" s="62" t="s">
        <v>24</v>
      </c>
      <c r="D44" s="59"/>
      <c r="E44" s="61">
        <f>SUM(E45:E58)-E47</f>
        <v>14766701.479999997</v>
      </c>
      <c r="F44" s="61">
        <f>SUM(F45:F58)-F47</f>
        <v>12503635.029999997</v>
      </c>
      <c r="G44" s="61">
        <f>SUM(G45:G58)-G47</f>
        <v>23623554.25</v>
      </c>
      <c r="H44" s="61">
        <f>SUM(H45:H58)-H47</f>
        <v>12182852.899999999</v>
      </c>
      <c r="I44" s="61">
        <f>SUM(I45:I58)-I47</f>
        <v>23630907.650000002</v>
      </c>
      <c r="J44" s="61">
        <f>SUM(J45:J58)-J47</f>
        <v>20835347.970000003</v>
      </c>
      <c r="K44" s="61">
        <f>SUM(K45:K58)-K47</f>
        <v>15400711.520000001</v>
      </c>
      <c r="L44" s="61">
        <f>SUM(L45:L58)-L47</f>
        <v>15139029.23</v>
      </c>
      <c r="M44" s="61">
        <f>SUM(M45:M58)-M47</f>
        <v>15960425.529999999</v>
      </c>
      <c r="N44" s="61">
        <f>SUM(N45:N58)-N47</f>
        <v>16922399.5</v>
      </c>
      <c r="O44" s="61">
        <f>SUM(O45:O58)-O47</f>
        <v>35905652.079999998</v>
      </c>
      <c r="P44" s="61">
        <f>SUM(P45:P58)-P47</f>
        <v>15866219.74</v>
      </c>
      <c r="Q44" s="61">
        <f>SUM(Q45:Q58)-Q47</f>
        <v>19505280.849999998</v>
      </c>
      <c r="R44" s="61">
        <f>SUM(R45:R58)-R47</f>
        <v>16431622.300000001</v>
      </c>
      <c r="S44" s="61">
        <f>SUM(S45:S58)-S47</f>
        <v>16686926.340000002</v>
      </c>
      <c r="T44" s="61">
        <f>SUM(T45:T58)-T47</f>
        <v>37374242.969999999</v>
      </c>
      <c r="U44" s="61">
        <f>SUM(U45:U58)-U47</f>
        <v>16419213.150000002</v>
      </c>
      <c r="V44" s="61">
        <f>SUM(V45:V58)-V47</f>
        <v>16850508.34</v>
      </c>
      <c r="W44" s="61">
        <f>SUM(W45:W58)-W47</f>
        <v>16881653.68</v>
      </c>
      <c r="X44" s="61">
        <f>SUM(X45:X58)-X47</f>
        <v>20789983.639999997</v>
      </c>
      <c r="Z44" s="60">
        <f>SUM(Z45:Z58)-Z47</f>
        <v>34715660.560000002</v>
      </c>
      <c r="AA44" s="59">
        <f>SUM(AA45:AA58)-AA47</f>
        <v>418392528.70999998</v>
      </c>
      <c r="AB44" s="85">
        <f>SUM(AB45:AB58)-AB47</f>
        <v>21679405.929999977</v>
      </c>
    </row>
    <row r="45" spans="1:28" s="17" customFormat="1" ht="25" customHeight="1">
      <c r="A45" s="77"/>
      <c r="B45" s="84">
        <v>735</v>
      </c>
      <c r="C45" s="43" t="s">
        <v>8</v>
      </c>
      <c r="D45" s="56"/>
      <c r="E45" s="41">
        <v>9758584.0899999999</v>
      </c>
      <c r="F45" s="41">
        <f>4828457.18+2372736.73</f>
        <v>7201193.9100000001</v>
      </c>
      <c r="G45" s="41">
        <f>5522938.13+5780819.18+3716774.93</f>
        <v>15020532.239999998</v>
      </c>
      <c r="H45" s="41">
        <v>7650782.8899999997</v>
      </c>
      <c r="I45" s="41">
        <f>8093523.07+4429906.13+2242155.09</f>
        <v>14765584.289999999</v>
      </c>
      <c r="J45" s="41">
        <v>12450399.279999999</v>
      </c>
      <c r="K45" s="41">
        <f>10755927-10755927+10338676.08</f>
        <v>10338676.08</v>
      </c>
      <c r="L45" s="41">
        <f>10103807.7+35-35</f>
        <v>10103807.699999999</v>
      </c>
      <c r="M45" s="41">
        <f>10741658.05+203+87.5+35</f>
        <v>10741983.550000001</v>
      </c>
      <c r="N45" s="41">
        <f>11346059.69+423.5+105</f>
        <v>11346588.189999999</v>
      </c>
      <c r="O45" s="41">
        <f>21121512.99+868+245-868-245</f>
        <v>21121512.989999998</v>
      </c>
      <c r="P45" s="41">
        <f>10750548.96+801.5+353.5+868+245</f>
        <v>10752816.960000001</v>
      </c>
      <c r="Q45" s="41">
        <f>10856156.03+1106+504</f>
        <v>10857766.029999999</v>
      </c>
      <c r="R45" s="41">
        <f>11348116-11348116+11122925.45+969.5+423.5</f>
        <v>11124318.449999999</v>
      </c>
      <c r="S45" s="41">
        <f>11320709.5+1645+483</f>
        <v>11322837.5</v>
      </c>
      <c r="T45" s="41">
        <f>10824493.05+6583725.95+3783565.36+1921.5+535.5</f>
        <v>21194241.359999999</v>
      </c>
      <c r="U45" s="41">
        <f>11119654.84+1827+644</f>
        <v>11122125.84</v>
      </c>
      <c r="V45" s="41">
        <f>11349710.8+3843+1834</f>
        <v>11355387.800000001</v>
      </c>
      <c r="W45" s="41">
        <f>11033266.96+1809.5+693</f>
        <v>11035769.460000001</v>
      </c>
      <c r="X45" s="41">
        <f>12752922.54+1820+381.5</f>
        <v>12755124.039999999</v>
      </c>
      <c r="Z45" s="40">
        <f>22877539.37+1750+843.5</f>
        <v>22880132.870000001</v>
      </c>
      <c r="AA45" s="56">
        <f>SUM(E45:$Z$45)-Y45</f>
        <v>264900165.52000001</v>
      </c>
      <c r="AB45" s="81">
        <f>276867712+5816038-900000-AA45</f>
        <v>16883584.479999989</v>
      </c>
    </row>
    <row r="46" spans="1:28" s="17" customFormat="1" ht="25" customHeight="1">
      <c r="A46" s="77"/>
      <c r="B46" s="76">
        <v>735</v>
      </c>
      <c r="C46" s="43" t="s">
        <v>7</v>
      </c>
      <c r="D46" s="56"/>
      <c r="E46" s="41">
        <f>1049702.17+3818140.77-12310.7</f>
        <v>4855532.2399999993</v>
      </c>
      <c r="F46" s="41">
        <f>538180.89+397781.59+3818141.35+10574.72+60505.18-10686.9</f>
        <v>4814496.8299999991</v>
      </c>
      <c r="G46" s="41">
        <f>1356356.43+2582959.04+2038259.28+1760644.78-3815.71</f>
        <v>7734403.8200000003</v>
      </c>
      <c r="H46" s="41">
        <f>2524974.59+1756927.09-2648.08</f>
        <v>4279253.5999999996</v>
      </c>
      <c r="I46" s="41">
        <f>26235.46+2807849.82+2958291.37+1137478.61+1756927.09-4983.34</f>
        <v>8681799.0100000016</v>
      </c>
      <c r="J46" s="41">
        <f>6396673.81+1756927.1-3815.7</f>
        <v>8149785.21</v>
      </c>
      <c r="K46" s="41">
        <f>5281271-5281271+4793442.94+22997.63+71444.25</f>
        <v>4887884.82</v>
      </c>
      <c r="L46" s="41">
        <f>4180651.74+827075.99-405.43</f>
        <v>5007322.3000000007</v>
      </c>
      <c r="M46" s="41">
        <f>4297353.75+821560.54-305.66</f>
        <v>5118608.63</v>
      </c>
      <c r="N46" s="41">
        <f>4388446.83+821560.54-305.66</f>
        <v>5209701.71</v>
      </c>
      <c r="O46" s="41">
        <f>10222709.81+821560.28-305.67</f>
        <v>11043964.42</v>
      </c>
      <c r="P46" s="41">
        <f>4915883.22+79932.59</f>
        <v>4995815.8099999996</v>
      </c>
      <c r="Q46" s="41">
        <f>3571343.67+1672358.66</f>
        <v>5243702.33</v>
      </c>
      <c r="R46" s="41">
        <f>3536786.16+1668883.64-1575.63</f>
        <v>5204094.17</v>
      </c>
      <c r="S46" s="41">
        <f>3580448.46+1668883.74-1669.62</f>
        <v>5247662.58</v>
      </c>
      <c r="T46" s="41">
        <f>1638.28+1514.56+5313989.57+3717241.65+2207858.03-1151.79</f>
        <v>11241090.300000001</v>
      </c>
      <c r="U46" s="41">
        <f>5127861.16+2182.32+37509.01-2657.76-882.23</f>
        <v>5164012.5</v>
      </c>
      <c r="V46" s="41">
        <f>2087.77+5116259.44+304550.02</f>
        <v>5422897.2300000004</v>
      </c>
      <c r="W46" s="41">
        <f>839.31+5190617.71+302348.11</f>
        <v>5493805.1299999999</v>
      </c>
      <c r="X46" s="41">
        <f>2817719.94+4991714.21+302348.11</f>
        <v>8111782.2600000007</v>
      </c>
      <c r="Z46" s="40">
        <f>2489.27+11001824.34+302348.11</f>
        <v>11306661.719999999</v>
      </c>
      <c r="AA46" s="56">
        <f>SUM(E46:$Z$46)-Y46</f>
        <v>137214276.62</v>
      </c>
      <c r="AB46" s="81">
        <f>141304925-AA46</f>
        <v>4090648.3799999952</v>
      </c>
    </row>
    <row r="47" spans="1:28" s="17" customFormat="1" ht="25" customHeight="1">
      <c r="A47" s="83" t="s">
        <v>6</v>
      </c>
      <c r="B47" s="82"/>
      <c r="C47" s="52" t="s">
        <v>17</v>
      </c>
      <c r="D47" s="49"/>
      <c r="E47" s="51">
        <f>3818140.77-12310.7</f>
        <v>3805830.07</v>
      </c>
      <c r="F47" s="51">
        <f>3818141.35+10574.72+60506.34-10686.9</f>
        <v>3878535.5100000002</v>
      </c>
      <c r="G47" s="51">
        <f>1760644.78-3815.71</f>
        <v>1756829.07</v>
      </c>
      <c r="H47" s="51">
        <f>1756927.09-2648.08</f>
        <v>1754279.01</v>
      </c>
      <c r="I47" s="51">
        <f>1756927.09-4983.34</f>
        <v>1751943.75</v>
      </c>
      <c r="J47" s="51">
        <f>1756927.1-3815.7</f>
        <v>1753111.4000000001</v>
      </c>
      <c r="K47" s="51">
        <v>0</v>
      </c>
      <c r="L47" s="51">
        <f>827075.99-405.43</f>
        <v>826670.55999999994</v>
      </c>
      <c r="M47" s="51">
        <f>821560.54-305.66</f>
        <v>821254.88</v>
      </c>
      <c r="N47" s="51">
        <f>821560.54-305.66</f>
        <v>821254.88</v>
      </c>
      <c r="O47" s="51">
        <f>821560.28-305.67</f>
        <v>821254.61</v>
      </c>
      <c r="P47" s="51">
        <v>79932.59</v>
      </c>
      <c r="Q47" s="51">
        <v>1672358.66</v>
      </c>
      <c r="R47" s="51">
        <f>1668883.64-1575.53</f>
        <v>1667308.1099999999</v>
      </c>
      <c r="S47" s="51">
        <f>1668883.74-1669.62</f>
        <v>1667214.1199999999</v>
      </c>
      <c r="T47" s="51">
        <v>-1151.79</v>
      </c>
      <c r="U47" s="51">
        <f>37509.01-2657.76-882.23</f>
        <v>33969.019999999997</v>
      </c>
      <c r="V47" s="51">
        <v>304550.02</v>
      </c>
      <c r="W47" s="51">
        <v>302348.11</v>
      </c>
      <c r="X47" s="51">
        <v>302348.11</v>
      </c>
      <c r="Z47" s="50">
        <v>302348.11</v>
      </c>
      <c r="AA47" s="49">
        <f>SUM(E47:$Z$47)-Y47</f>
        <v>24322188.800000001</v>
      </c>
      <c r="AB47" s="78">
        <f>SUM(F47:$Z$47)-U47</f>
        <v>20482389.710000001</v>
      </c>
    </row>
    <row r="48" spans="1:28" s="17" customFormat="1" ht="25" customHeight="1">
      <c r="A48" s="77"/>
      <c r="B48" s="76">
        <v>723</v>
      </c>
      <c r="C48" s="43" t="s">
        <v>16</v>
      </c>
      <c r="D48" s="56"/>
      <c r="E48" s="47">
        <v>16047.55</v>
      </c>
      <c r="F48" s="47">
        <f>3432.39+3432.39</f>
        <v>6864.78</v>
      </c>
      <c r="G48" s="47">
        <f>3432.39+3432.39+3432.39</f>
        <v>10297.17</v>
      </c>
      <c r="H48" s="47">
        <v>3432.39</v>
      </c>
      <c r="I48" s="47">
        <f>3432.39+3432.02+3432.39</f>
        <v>10296.799999999999</v>
      </c>
      <c r="J48" s="47">
        <v>10297.17</v>
      </c>
      <c r="K48" s="47">
        <v>3432.39</v>
      </c>
      <c r="L48" s="47">
        <v>3432.39</v>
      </c>
      <c r="M48" s="47">
        <v>3432</v>
      </c>
      <c r="N48" s="47">
        <v>3432</v>
      </c>
      <c r="O48" s="47">
        <v>10297.17</v>
      </c>
      <c r="P48" s="47">
        <v>3432</v>
      </c>
      <c r="Q48" s="47">
        <v>3432.39</v>
      </c>
      <c r="R48" s="47">
        <v>3432.39</v>
      </c>
      <c r="S48" s="47">
        <v>3432.39</v>
      </c>
      <c r="T48" s="47">
        <f>3432.39+3432.39+3432.39</f>
        <v>10297.17</v>
      </c>
      <c r="U48" s="47">
        <v>3432.39</v>
      </c>
      <c r="V48" s="47">
        <v>3432.39</v>
      </c>
      <c r="W48" s="47">
        <v>3432.39</v>
      </c>
      <c r="X48" s="47">
        <v>3432.39</v>
      </c>
      <c r="Z48" s="46">
        <v>10297.17</v>
      </c>
      <c r="AA48" s="56">
        <f>SUM(E48:$Z$48)-Y48</f>
        <v>129314.87999999999</v>
      </c>
      <c r="AB48" s="81">
        <f>129303-AA48</f>
        <v>-11.879999999990105</v>
      </c>
    </row>
    <row r="49" spans="1:28" s="17" customFormat="1" ht="25" customHeight="1">
      <c r="A49" s="77"/>
      <c r="B49" s="76" t="s">
        <v>23</v>
      </c>
      <c r="C49" s="48" t="s">
        <v>3</v>
      </c>
      <c r="D49" s="45"/>
      <c r="E49" s="47">
        <v>32910.589999999997</v>
      </c>
      <c r="F49" s="47">
        <f>22208.36+12435.22</f>
        <v>34643.58</v>
      </c>
      <c r="G49" s="47">
        <f>748586.31+20766.19+15234.65</f>
        <v>784587.15</v>
      </c>
      <c r="H49" s="47">
        <v>28697.61</v>
      </c>
      <c r="I49" s="47">
        <f>27109.78+17487.44+12072.67</f>
        <v>56669.89</v>
      </c>
      <c r="J49" s="47">
        <v>278041.28000000003</v>
      </c>
      <c r="K49" s="47">
        <v>32836.300000000003</v>
      </c>
      <c r="L49" s="47">
        <v>34222.71</v>
      </c>
      <c r="M49" s="47">
        <v>34566.15</v>
      </c>
      <c r="N49" s="47">
        <v>159103.21</v>
      </c>
      <c r="O49" s="47">
        <v>281147.46999999997</v>
      </c>
      <c r="P49" s="47">
        <v>34978.300000000003</v>
      </c>
      <c r="Q49" s="47">
        <v>37918.269999999997</v>
      </c>
      <c r="R49" s="47">
        <v>35951.06</v>
      </c>
      <c r="S49" s="47">
        <v>36741.870000000003</v>
      </c>
      <c r="T49" s="47">
        <f>581143.13+16606.66+9631.64</f>
        <v>607381.43000000005</v>
      </c>
      <c r="U49" s="47">
        <v>29355.81</v>
      </c>
      <c r="V49" s="47">
        <v>30515.29</v>
      </c>
      <c r="W49" s="47">
        <v>30884.58</v>
      </c>
      <c r="X49" s="47">
        <v>29457.4</v>
      </c>
      <c r="Z49" s="46">
        <v>64369.48</v>
      </c>
      <c r="AA49" s="45">
        <f>SUM(E49:$Z$49)-Y49</f>
        <v>2694979.43</v>
      </c>
      <c r="AB49" s="78">
        <f>3500000+1000000-AA49</f>
        <v>1805020.5699999998</v>
      </c>
    </row>
    <row r="50" spans="1:28" s="17" customFormat="1" ht="25" customHeight="1">
      <c r="A50" s="77"/>
      <c r="B50" s="76">
        <v>717</v>
      </c>
      <c r="C50" s="43" t="s">
        <v>2</v>
      </c>
      <c r="D50" s="56"/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3157673.67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Z50" s="40">
        <v>0</v>
      </c>
      <c r="AA50" s="56">
        <f>SUM(E50:$Z$50)-Y50</f>
        <v>3157673.67</v>
      </c>
      <c r="AB50" s="81">
        <f>3014143-AA50</f>
        <v>-143530.66999999993</v>
      </c>
    </row>
    <row r="51" spans="1:28" s="17" customFormat="1" ht="25" customHeight="1">
      <c r="A51" s="77"/>
      <c r="B51" s="76">
        <v>727</v>
      </c>
      <c r="C51" s="43" t="s">
        <v>1</v>
      </c>
      <c r="D51" s="56"/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2623.61</v>
      </c>
      <c r="M51" s="41">
        <v>0</v>
      </c>
      <c r="N51" s="41">
        <f>126922.49+32933.06</f>
        <v>159855.54999999999</v>
      </c>
      <c r="O51" s="41">
        <v>0</v>
      </c>
      <c r="P51" s="41">
        <v>42661.2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Z51" s="40">
        <f>146228.25+39335.17</f>
        <v>185563.41999999998</v>
      </c>
      <c r="AA51" s="56">
        <f>SUM(E51:$Z$51)-Y51</f>
        <v>390703.77999999997</v>
      </c>
      <c r="AB51" s="81">
        <f>580000-AA51</f>
        <v>189296.22000000003</v>
      </c>
    </row>
    <row r="52" spans="1:28" s="17" customFormat="1" ht="25" customHeight="1">
      <c r="A52" s="77"/>
      <c r="B52" s="76">
        <v>715</v>
      </c>
      <c r="C52" s="48" t="s">
        <v>15</v>
      </c>
      <c r="D52" s="45"/>
      <c r="E52" s="41">
        <f>136.43+26843.65</f>
        <v>26980.080000000002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Z52" s="40">
        <v>0</v>
      </c>
      <c r="AA52" s="45">
        <f>SUM(E52:$Z$52)-Y52</f>
        <v>26980.080000000002</v>
      </c>
      <c r="AB52" s="78">
        <f>900000-AA52</f>
        <v>873019.92</v>
      </c>
    </row>
    <row r="53" spans="1:28" s="17" customFormat="1" ht="25" customHeight="1">
      <c r="A53" s="77"/>
      <c r="B53" s="76" t="s">
        <v>22</v>
      </c>
      <c r="C53" s="48" t="s">
        <v>14</v>
      </c>
      <c r="D53" s="45"/>
      <c r="E53" s="41">
        <f>65665.1+5980.83+511.21-2</f>
        <v>72155.140000000014</v>
      </c>
      <c r="F53" s="41">
        <f>41651.76+3695.1+470.88</f>
        <v>45817.74</v>
      </c>
      <c r="G53" s="41">
        <f>63821.36+1661.16+564.35-2</f>
        <v>66044.87000000001</v>
      </c>
      <c r="H53" s="41">
        <f>208382.61+4102.76+2241.04-1</f>
        <v>214725.41</v>
      </c>
      <c r="I53" s="41">
        <f>52249.63+1705.85+482.87-1</f>
        <v>54437.35</v>
      </c>
      <c r="J53" s="41">
        <f>38888.25+1593.58+340.08</f>
        <v>40821.910000000003</v>
      </c>
      <c r="K53" s="41">
        <f>24077.39+1265.49+264.87</f>
        <v>25607.75</v>
      </c>
      <c r="L53" s="41">
        <f>32881.47+1243.69+222.36</f>
        <v>34347.520000000004</v>
      </c>
      <c r="M53" s="41">
        <f>56370.63+1443.16+216.91</f>
        <v>58030.700000000004</v>
      </c>
      <c r="N53" s="41">
        <f>37810.01+1129.24+219.09</f>
        <v>39158.339999999997</v>
      </c>
      <c r="O53" s="41">
        <f>31518.93+1122.7+160.23</f>
        <v>32801.86</v>
      </c>
      <c r="P53" s="41">
        <f>945.03+140.61+32013.83</f>
        <v>33099.47</v>
      </c>
      <c r="Q53" s="41">
        <f>1131.42+147.15+30104.76-1</f>
        <v>31382.329999999998</v>
      </c>
      <c r="R53" s="41">
        <f>1449.7+353.16+58554.87</f>
        <v>60357.73</v>
      </c>
      <c r="S53" s="41">
        <f>1160.85+252.88+35193.6+1.5+1.5</f>
        <v>36610.33</v>
      </c>
      <c r="T53" s="41">
        <f>1374.49+243.07+38599.84</f>
        <v>40217.399999999994</v>
      </c>
      <c r="U53" s="41">
        <f>34164.61+1379.94+207.1</f>
        <v>35751.65</v>
      </c>
      <c r="V53" s="41">
        <f>32344.62+2501.55+156.96</f>
        <v>35003.129999999997</v>
      </c>
      <c r="W53" s="41">
        <f>5866.38+404.39+66002.75</f>
        <v>72273.52</v>
      </c>
      <c r="X53" s="41">
        <f>5186.22+336.81+43860.62</f>
        <v>49383.65</v>
      </c>
      <c r="Z53" s="40">
        <f>40814.35+6311.1+316.1</f>
        <v>47441.549999999996</v>
      </c>
      <c r="AA53" s="45">
        <f>SUM(E53:$Z$53)-Y53</f>
        <v>1125469.3499999999</v>
      </c>
      <c r="AB53" s="78">
        <f>1066870.64-AA53</f>
        <v>-58598.709999999963</v>
      </c>
    </row>
    <row r="54" spans="1:28" s="17" customFormat="1" ht="25" customHeight="1">
      <c r="A54" s="77"/>
      <c r="B54" s="76" t="s">
        <v>21</v>
      </c>
      <c r="C54" s="48" t="s">
        <v>20</v>
      </c>
      <c r="D54" s="45"/>
      <c r="E54" s="41">
        <v>193.29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f>683445.36+1086286.33+26176.29+111.37</f>
        <v>1796019.35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Z54" s="40">
        <v>0</v>
      </c>
      <c r="AA54" s="45">
        <f>SUM(E54:$Z$54)-Y54</f>
        <v>1796212.6400000001</v>
      </c>
      <c r="AB54" s="78">
        <f>-1853665+1807950+1853665-AA54</f>
        <v>11737.35999999987</v>
      </c>
    </row>
    <row r="55" spans="1:28" s="17" customFormat="1" ht="25" customHeight="1">
      <c r="A55" s="77"/>
      <c r="B55" s="76">
        <v>740</v>
      </c>
      <c r="C55" s="48" t="s">
        <v>0</v>
      </c>
      <c r="D55" s="45"/>
      <c r="E55" s="41">
        <v>3471</v>
      </c>
      <c r="F55" s="41">
        <v>7581</v>
      </c>
      <c r="G55" s="41">
        <v>7689</v>
      </c>
      <c r="H55" s="41">
        <v>5961</v>
      </c>
      <c r="I55" s="41">
        <v>3983</v>
      </c>
      <c r="J55" s="41">
        <v>3738</v>
      </c>
      <c r="K55" s="41">
        <v>3895.5</v>
      </c>
      <c r="L55" s="41">
        <v>7273</v>
      </c>
      <c r="M55" s="41">
        <v>3804.5</v>
      </c>
      <c r="N55" s="41">
        <v>3909.5</v>
      </c>
      <c r="O55" s="41">
        <f>254871+3237.5</f>
        <v>258108.5</v>
      </c>
      <c r="P55" s="41">
        <v>3416</v>
      </c>
      <c r="Q55" s="41">
        <v>7553</v>
      </c>
      <c r="R55" s="41">
        <v>3468.5</v>
      </c>
      <c r="S55" s="41">
        <v>3545.5</v>
      </c>
      <c r="T55" s="41">
        <v>3846.5</v>
      </c>
      <c r="U55" s="41">
        <v>3409</v>
      </c>
      <c r="V55" s="41">
        <v>3272.5</v>
      </c>
      <c r="W55" s="41">
        <v>8785</v>
      </c>
      <c r="X55" s="41">
        <v>3241</v>
      </c>
      <c r="Z55" s="40">
        <v>2695</v>
      </c>
      <c r="AA55" s="45">
        <f>SUM(E$55:$Z55)-Y55</f>
        <v>352646</v>
      </c>
      <c r="AB55" s="78">
        <v>0</v>
      </c>
    </row>
    <row r="56" spans="1:28" s="17" customFormat="1" ht="25" customHeight="1">
      <c r="A56" s="77"/>
      <c r="B56" s="76">
        <v>734</v>
      </c>
      <c r="C56" s="43" t="s">
        <v>12</v>
      </c>
      <c r="D56" s="39"/>
      <c r="E56" s="41">
        <v>0</v>
      </c>
      <c r="F56" s="41">
        <v>393864.69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480981.88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Z56" s="40">
        <v>0</v>
      </c>
      <c r="AA56" s="39">
        <f>SUM(E56:$Z$56)-Y56</f>
        <v>874846.57000000007</v>
      </c>
      <c r="AB56" s="80">
        <f>900000-AA56</f>
        <v>25153.429999999935</v>
      </c>
    </row>
    <row r="57" spans="1:28" s="17" customFormat="1" ht="25" customHeight="1">
      <c r="A57" s="77"/>
      <c r="B57" s="79" t="s">
        <v>19</v>
      </c>
      <c r="C57" s="48" t="s">
        <v>11</v>
      </c>
      <c r="D57" s="45"/>
      <c r="E57" s="41">
        <v>0</v>
      </c>
      <c r="F57" s="41">
        <v>0</v>
      </c>
      <c r="G57" s="41">
        <v>0</v>
      </c>
      <c r="H57" s="41">
        <v>0</v>
      </c>
      <c r="I57" s="41">
        <f>3932.31+205</f>
        <v>4137.3099999999995</v>
      </c>
      <c r="J57" s="41">
        <f>1555.95+88</f>
        <v>1643.95</v>
      </c>
      <c r="K57" s="41">
        <v>0</v>
      </c>
      <c r="L57" s="41">
        <v>0</v>
      </c>
      <c r="M57" s="41">
        <v>0</v>
      </c>
      <c r="N57" s="41">
        <v>651</v>
      </c>
      <c r="O57" s="41">
        <v>146</v>
      </c>
      <c r="P57" s="41">
        <v>0</v>
      </c>
      <c r="Q57" s="41">
        <f>991899.61+54625.66</f>
        <v>1046525.27</v>
      </c>
      <c r="R57" s="41">
        <v>0</v>
      </c>
      <c r="S57" s="41">
        <v>36096.17</v>
      </c>
      <c r="T57" s="41">
        <f>42540+4262.56+36</f>
        <v>46838.559999999998</v>
      </c>
      <c r="U57" s="41">
        <v>0</v>
      </c>
      <c r="V57" s="41">
        <v>0</v>
      </c>
      <c r="W57" s="41">
        <v>0</v>
      </c>
      <c r="X57" s="41">
        <v>0</v>
      </c>
      <c r="Z57" s="40">
        <f>2667.56+215831.79</f>
        <v>218499.35</v>
      </c>
      <c r="AA57" s="45">
        <f>SUM(E57:$Z$57)-Y57</f>
        <v>1354537.61</v>
      </c>
      <c r="AB57" s="78">
        <f>1732347-AA57</f>
        <v>377809.3899999999</v>
      </c>
    </row>
    <row r="58" spans="1:28" s="17" customFormat="1" ht="25" customHeight="1" thickBot="1">
      <c r="A58" s="77"/>
      <c r="B58" s="76"/>
      <c r="C58" s="37" t="s">
        <v>10</v>
      </c>
      <c r="D58" s="33"/>
      <c r="E58" s="35">
        <v>827.5</v>
      </c>
      <c r="F58" s="35">
        <v>-827.5</v>
      </c>
      <c r="G58" s="35">
        <v>0</v>
      </c>
      <c r="H58" s="35">
        <v>0</v>
      </c>
      <c r="I58" s="35">
        <v>54000</v>
      </c>
      <c r="J58" s="35">
        <f>-39450.53-59928.3</f>
        <v>-99378.83</v>
      </c>
      <c r="K58" s="35">
        <f>25183.38+83195.3</f>
        <v>108378.68000000001</v>
      </c>
      <c r="L58" s="35">
        <v>-54000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f>3827993.97+32573.76+10835.56+29848.93+329069.55+8.48</f>
        <v>4230330.2500000009</v>
      </c>
      <c r="U58" s="35">
        <f>52678.18+8447.78</f>
        <v>61125.96</v>
      </c>
      <c r="V58" s="35">
        <v>0</v>
      </c>
      <c r="W58" s="35">
        <f>162437.1-52678.18+82071.32-8447.78+8447.78+44873.36</f>
        <v>236703.60000000003</v>
      </c>
      <c r="X58" s="35">
        <v>-162437.1</v>
      </c>
      <c r="Z58" s="34">
        <f>82071.32-82071.32+44873.36-44873.36</f>
        <v>0</v>
      </c>
      <c r="AA58" s="33">
        <f>SUM(E58:$Z$58)-Y58</f>
        <v>4374722.5600000005</v>
      </c>
      <c r="AB58" s="75">
        <f>2000000-AA58</f>
        <v>-2374722.5600000005</v>
      </c>
    </row>
    <row r="59" spans="1:28" s="71" customFormat="1" ht="25" customHeight="1" thickBot="1">
      <c r="A59" s="7"/>
      <c r="B59" s="9"/>
      <c r="C59" s="5"/>
      <c r="D59" s="25"/>
      <c r="E59" s="74"/>
      <c r="F59" s="74">
        <f>+F61-8731890.85</f>
        <v>0</v>
      </c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3"/>
      <c r="Z59" s="73"/>
      <c r="AA59" s="25"/>
      <c r="AB59" s="72"/>
    </row>
    <row r="60" spans="1:28" s="57" customFormat="1" ht="25" customHeight="1">
      <c r="A60" s="70"/>
      <c r="B60" s="9"/>
      <c r="C60" s="62" t="s">
        <v>18</v>
      </c>
      <c r="D60" s="59"/>
      <c r="E60" s="61">
        <f>SUM(E61:E74)-E63</f>
        <v>26786958.019999996</v>
      </c>
      <c r="F60" s="61">
        <f>SUM(F61:F74)-F63</f>
        <v>15517711.709999999</v>
      </c>
      <c r="G60" s="61">
        <f>SUM(G61:G74)-G63</f>
        <v>13787237.969999999</v>
      </c>
      <c r="H60" s="61">
        <f>SUM(H61:H74)-H63</f>
        <v>21213577.699999999</v>
      </c>
      <c r="I60" s="61">
        <f>SUM(I61:I74)-I63</f>
        <v>27293965.650000002</v>
      </c>
      <c r="J60" s="61">
        <f>SUM(J61:J74)-J63</f>
        <v>20835347.970000003</v>
      </c>
      <c r="K60" s="61">
        <f>SUM(K61:K74)-K63</f>
        <v>15400711.520000001</v>
      </c>
      <c r="L60" s="61">
        <f>SUM(L61:L74)-L63</f>
        <v>15139029.23</v>
      </c>
      <c r="M60" s="61">
        <f>SUM(M61:M74)-M63</f>
        <v>15960425.529999999</v>
      </c>
      <c r="N60" s="61">
        <f>SUM(N61:N74)-N63</f>
        <v>16922399.5</v>
      </c>
      <c r="O60" s="61">
        <f>SUM(O61:O74)-O63</f>
        <v>35905652.079999998</v>
      </c>
      <c r="P60" s="61">
        <f>SUM(P61:P74)-P63</f>
        <v>7281339.2199999997</v>
      </c>
      <c r="Q60" s="61">
        <f>SUM(Q61:Q74)-Q63</f>
        <v>10179889.190000003</v>
      </c>
      <c r="R60" s="61">
        <f>SUM(R61:R74)-R63</f>
        <v>12639431.990000002</v>
      </c>
      <c r="S60" s="61">
        <f>SUM(S61:S74)-S63</f>
        <v>11646632.310000001</v>
      </c>
      <c r="T60" s="61">
        <f>SUM(T61:T74)-T63</f>
        <v>12316461.230000002</v>
      </c>
      <c r="U60" s="61">
        <f>SUM(U61:U74)-U63</f>
        <v>68219751.150000006</v>
      </c>
      <c r="V60" s="61">
        <f>SUM(V61:V74)-V63</f>
        <v>16850508.34</v>
      </c>
      <c r="W60" s="61">
        <f>SUM(W61:W74)-W63</f>
        <v>16881653.68</v>
      </c>
      <c r="X60" s="61">
        <f>SUM(X61:X74)-X63</f>
        <v>20789983.639999997</v>
      </c>
      <c r="Z60" s="60">
        <f>SUM(Z61:Z74)-Z63</f>
        <v>34715660.560000002</v>
      </c>
      <c r="AA60" s="59">
        <f>SUM(AA61:AA74)-AA63</f>
        <v>436284328.19000006</v>
      </c>
      <c r="AB60" s="58"/>
    </row>
    <row r="61" spans="1:28" s="17" customFormat="1" ht="25" customHeight="1">
      <c r="A61" s="20"/>
      <c r="B61" s="9"/>
      <c r="C61" s="43" t="s">
        <v>8</v>
      </c>
      <c r="D61" s="39"/>
      <c r="E61" s="41">
        <v>17735729.800000001</v>
      </c>
      <c r="F61" s="41">
        <v>8731890.8499999996</v>
      </c>
      <c r="G61" s="41">
        <v>8907318.2200000007</v>
      </c>
      <c r="H61" s="41">
        <v>13795594.09</v>
      </c>
      <c r="I61" s="41">
        <f>(-H77+I45)*I$89</f>
        <v>17106724.289999999</v>
      </c>
      <c r="J61" s="41">
        <f>(-I77+J45)*J$89</f>
        <v>12450399.279999999</v>
      </c>
      <c r="K61" s="41">
        <f>(-J77+K45)*K$89</f>
        <v>10338676.08</v>
      </c>
      <c r="L61" s="41">
        <f>(-K77+L45)*L$89</f>
        <v>10103807.699999999</v>
      </c>
      <c r="M61" s="41">
        <f>(-L77+M45)*M$89</f>
        <v>10741983.550000001</v>
      </c>
      <c r="N61" s="41">
        <f>(-M77+N45)*N$89</f>
        <v>11346588.189999999</v>
      </c>
      <c r="O61" s="41">
        <f>(-N77+O45)*O$89</f>
        <v>21121512.989999998</v>
      </c>
      <c r="P61" s="41">
        <f>4891499.78+364.68+160.84+1113</f>
        <v>4893138.3</v>
      </c>
      <c r="Q61" s="41">
        <f>4616051.4+4083.19+37809.53+500.41</f>
        <v>4658444.5300000012</v>
      </c>
      <c r="R61" s="41">
        <f>8474729.63+830.57+377.17</f>
        <v>8475937.370000001</v>
      </c>
      <c r="S61" s="41">
        <f>7741318.41+6931.38+60993.39+1060.62</f>
        <v>7810303.7999999998</v>
      </c>
      <c r="T61" s="41">
        <f>5399160.25+4843.78+44004.81+682.28</f>
        <v>5448691.1200000001</v>
      </c>
      <c r="U61" s="41">
        <f>(-T77+U45)*U$89</f>
        <v>45087591.840000004</v>
      </c>
      <c r="V61" s="41">
        <f>(-U77+V45)*V$89</f>
        <v>11355387.800000001</v>
      </c>
      <c r="W61" s="41">
        <f>(-V77+W45)*W$89</f>
        <v>11035769.460000001</v>
      </c>
      <c r="X61" s="41">
        <f>(-W77+X45)*X$89</f>
        <v>12755124.039999999</v>
      </c>
      <c r="Z61" s="40">
        <f>(-X77+Z45)*Z$89</f>
        <v>22880132.870000001</v>
      </c>
      <c r="AA61" s="39">
        <f>SUM(E61:$Z$61)-Y61</f>
        <v>276780746.17000002</v>
      </c>
      <c r="AB61" s="38"/>
    </row>
    <row r="62" spans="1:28" s="17" customFormat="1" ht="25" customHeight="1">
      <c r="A62" s="20"/>
      <c r="B62" s="9"/>
      <c r="C62" s="43" t="s">
        <v>7</v>
      </c>
      <c r="D62" s="56"/>
      <c r="E62" s="41">
        <f>2782367.07+6110381.3-12310.7</f>
        <v>8880437.6699999999</v>
      </c>
      <c r="F62" s="41">
        <f>958061.76+5345397.66-10686.9</f>
        <v>6292772.5199999996</v>
      </c>
      <c r="G62" s="41">
        <f>2206155.85+1831724.68-3815.71</f>
        <v>4034064.8200000003</v>
      </c>
      <c r="H62" s="41">
        <f>5921532.86+1219307.4-2648.08</f>
        <v>7138192.1799999997</v>
      </c>
      <c r="I62" s="41">
        <f>(-H78+I46)*I$89</f>
        <v>9992061.0100000016</v>
      </c>
      <c r="J62" s="41">
        <f>(-I78+J46)*J$89</f>
        <v>8149785.21</v>
      </c>
      <c r="K62" s="41">
        <f>(-J78+K46)*K$89</f>
        <v>4887884.82</v>
      </c>
      <c r="L62" s="41">
        <f>(-K78+L46)*L$89</f>
        <v>5007322.3000000007</v>
      </c>
      <c r="M62" s="41">
        <f>(-L78+M46)*M$89</f>
        <v>5118608.63</v>
      </c>
      <c r="N62" s="41">
        <f>(-M78+N46)*N$89</f>
        <v>5209701.71</v>
      </c>
      <c r="O62" s="41">
        <f>(-N78+O46)*O$89</f>
        <v>11043964.42</v>
      </c>
      <c r="P62" s="41">
        <f>15262.83+53533.58+11136.18+2236726.86</f>
        <v>2316659.4499999997</v>
      </c>
      <c r="Q62" s="41">
        <v>2129929.31</v>
      </c>
      <c r="R62" s="41">
        <f>2942027.31+1120480.3-1575.53</f>
        <v>4060932.0800000005</v>
      </c>
      <c r="S62" s="41">
        <f>1186056.05+2507633.85+39179.79-1669.62</f>
        <v>3731200.0700000003</v>
      </c>
      <c r="T62" s="41">
        <f>817419.21+1713127.59-1151.79</f>
        <v>2529395.0099999998</v>
      </c>
      <c r="U62" s="41">
        <f>(-T78+U46)*U$89</f>
        <v>22328261.5</v>
      </c>
      <c r="V62" s="41">
        <f>(-U78+V46)*V$89</f>
        <v>5422897.2300000004</v>
      </c>
      <c r="W62" s="41">
        <f>(-V78+W46)*W$89</f>
        <v>5493805.1299999999</v>
      </c>
      <c r="X62" s="41">
        <f>(-W78+X46)*X$89</f>
        <v>8111782.2600000007</v>
      </c>
      <c r="Z62" s="40">
        <f>(-X78+Z46)*Z$89</f>
        <v>11306661.719999999</v>
      </c>
      <c r="AA62" s="56">
        <f>SUM(E62:$Z$62)-Y62</f>
        <v>143186319.05000001</v>
      </c>
      <c r="AB62" s="55"/>
    </row>
    <row r="63" spans="1:28" s="17" customFormat="1" ht="25" customHeight="1">
      <c r="A63" s="54" t="s">
        <v>6</v>
      </c>
      <c r="B63" s="69"/>
      <c r="C63" s="52" t="s">
        <v>17</v>
      </c>
      <c r="D63" s="49"/>
      <c r="E63" s="51">
        <f>6110381.3-12310.7</f>
        <v>6098070.5999999996</v>
      </c>
      <c r="F63" s="51">
        <f>5345397.66-10686.9</f>
        <v>5334710.76</v>
      </c>
      <c r="G63" s="51">
        <f>1831724.68+1-3815.71</f>
        <v>1827909.97</v>
      </c>
      <c r="H63" s="51">
        <f>1219307.4-2648.08</f>
        <v>1216659.3199999998</v>
      </c>
      <c r="I63" s="51">
        <f>(-H79+I47)*I$89</f>
        <v>2289563.75</v>
      </c>
      <c r="J63" s="51">
        <f>(-I79+J47)*J$89</f>
        <v>1753111.4000000001</v>
      </c>
      <c r="K63" s="51">
        <f>(-J79+K47)*K$89</f>
        <v>0</v>
      </c>
      <c r="L63" s="51">
        <f>(-K79+L47)*L$89</f>
        <v>826670.55999999994</v>
      </c>
      <c r="M63" s="51">
        <f>(-L79+M47)*M$89</f>
        <v>821254.88</v>
      </c>
      <c r="N63" s="51">
        <f>(-M79+N47)*N$89</f>
        <v>821254.88</v>
      </c>
      <c r="O63" s="51">
        <f>(-N79+O47)*O$89</f>
        <v>821254.61</v>
      </c>
      <c r="P63" s="51">
        <f>15262.83+53533.58+11136.18</f>
        <v>79932.59</v>
      </c>
      <c r="Q63" s="51">
        <v>0</v>
      </c>
      <c r="R63" s="51">
        <f>1120480.3-1575.53</f>
        <v>1118904.77</v>
      </c>
      <c r="S63" s="51">
        <f>1186056.05-1669.62</f>
        <v>1184386.43</v>
      </c>
      <c r="T63" s="51">
        <f>817419.21-1151.79</f>
        <v>816267.41999999993</v>
      </c>
      <c r="U63" s="51">
        <f>(-T79+U47)*U$89</f>
        <v>1920140.02</v>
      </c>
      <c r="V63" s="51">
        <f>(-U79+V47)*V$89</f>
        <v>304550.02</v>
      </c>
      <c r="W63" s="51">
        <f>(-V79+W47)*W$89</f>
        <v>302348.11</v>
      </c>
      <c r="X63" s="51">
        <f>(-W79+X47)*X$89</f>
        <v>302348.11</v>
      </c>
      <c r="Z63" s="50">
        <f>(-X79+Z47)*Z$89</f>
        <v>302348.11</v>
      </c>
      <c r="AA63" s="49">
        <f>SUM(E63:$Z$63)-Y63</f>
        <v>28141686.309999995</v>
      </c>
      <c r="AB63" s="44"/>
    </row>
    <row r="64" spans="1:28" s="17" customFormat="1" ht="25" customHeight="1">
      <c r="A64" s="20"/>
      <c r="B64" s="9"/>
      <c r="C64" s="43" t="s">
        <v>16</v>
      </c>
      <c r="D64" s="39"/>
      <c r="E64" s="41">
        <v>14090.63</v>
      </c>
      <c r="F64" s="41">
        <v>9851.41</v>
      </c>
      <c r="G64" s="41">
        <v>7465.45</v>
      </c>
      <c r="H64" s="41">
        <v>8646.19</v>
      </c>
      <c r="I64" s="41">
        <f>(-H80+I48)*I$89</f>
        <v>11346.8</v>
      </c>
      <c r="J64" s="41">
        <f>(-I80+J48)*J$89</f>
        <v>10297.17</v>
      </c>
      <c r="K64" s="41">
        <f>(-J80+K48)*K$89</f>
        <v>3432.39</v>
      </c>
      <c r="L64" s="41">
        <f>(-K80+L48)*L$89</f>
        <v>3432.39</v>
      </c>
      <c r="M64" s="41">
        <f>(-L80+M48)*M$89</f>
        <v>3432</v>
      </c>
      <c r="N64" s="41">
        <f>(-M80+N48)*N$89</f>
        <v>3432</v>
      </c>
      <c r="O64" s="41">
        <f>(-N80+O48)*O$89</f>
        <v>10297.17</v>
      </c>
      <c r="P64" s="41">
        <v>1561.74</v>
      </c>
      <c r="Q64" s="41">
        <v>1487.16</v>
      </c>
      <c r="R64" s="41">
        <v>2683.18</v>
      </c>
      <c r="S64" s="41">
        <v>2437.0100000000002</v>
      </c>
      <c r="T64" s="41">
        <v>1681.18</v>
      </c>
      <c r="U64" s="41">
        <f>(-T80+U48)*U$89</f>
        <v>17607.39</v>
      </c>
      <c r="V64" s="41">
        <f>(-U80+V48)*V$89</f>
        <v>3432.39</v>
      </c>
      <c r="W64" s="41">
        <f>(-V80+W48)*W$89</f>
        <v>3432.39</v>
      </c>
      <c r="X64" s="41">
        <f>(-W80+X48)*X$89</f>
        <v>3432.39</v>
      </c>
      <c r="Z64" s="40">
        <f>(-X80+Z48)*Z$89</f>
        <v>10297.17</v>
      </c>
      <c r="AA64" s="39">
        <f>SUM(E64:$Z$64)-Y64</f>
        <v>133775.59999999998</v>
      </c>
      <c r="AB64" s="38"/>
    </row>
    <row r="65" spans="1:28" s="17" customFormat="1" ht="25" customHeight="1">
      <c r="A65" s="20"/>
      <c r="B65" s="9"/>
      <c r="C65" s="48" t="s">
        <v>3</v>
      </c>
      <c r="D65" s="45"/>
      <c r="E65" s="47">
        <v>46415.31</v>
      </c>
      <c r="F65" s="47">
        <v>35372.6</v>
      </c>
      <c r="G65" s="47">
        <v>764655.61</v>
      </c>
      <c r="H65" s="47">
        <v>52282.9</v>
      </c>
      <c r="I65" s="47">
        <f>(-H81+I49)*I$89</f>
        <v>65451.89</v>
      </c>
      <c r="J65" s="47">
        <f>(-I81+J49)*J$89</f>
        <v>278041.28000000003</v>
      </c>
      <c r="K65" s="47">
        <f>(-J81+K49)*K$89</f>
        <v>32836.300000000003</v>
      </c>
      <c r="L65" s="47">
        <f>(-K81+L49)*L$89</f>
        <v>34222.71</v>
      </c>
      <c r="M65" s="47">
        <f>(-L81+M49)*M$89</f>
        <v>34566.15</v>
      </c>
      <c r="N65" s="47">
        <f>(-M81+N49)*N$89</f>
        <v>159103.21</v>
      </c>
      <c r="O65" s="47">
        <f>(-N81+O49)*O$89</f>
        <v>281147.46999999997</v>
      </c>
      <c r="P65" s="47">
        <v>15915.13</v>
      </c>
      <c r="Q65" s="47">
        <f>2599.68+12555.58</f>
        <v>15155.26</v>
      </c>
      <c r="R65" s="47">
        <v>29313.15</v>
      </c>
      <c r="S65" s="47">
        <f>5300+20874.43</f>
        <v>26174.43</v>
      </c>
      <c r="T65" s="47">
        <f>3428.6+14180.23</f>
        <v>17608.829999999998</v>
      </c>
      <c r="U65" s="47">
        <f>(-T81+U49)*U$89</f>
        <v>678159.81</v>
      </c>
      <c r="V65" s="47">
        <f>(-U81+V49)*V$89</f>
        <v>30515.29</v>
      </c>
      <c r="W65" s="47">
        <f>(-V81+W49)*W$89</f>
        <v>30884.58</v>
      </c>
      <c r="X65" s="47">
        <f>(-W81+X49)*X$89</f>
        <v>29457.4</v>
      </c>
      <c r="Z65" s="46">
        <f>(-X81+Z49)*Z$89</f>
        <v>64369.48</v>
      </c>
      <c r="AA65" s="45">
        <f>SUM(E65:$Z$65)-Y65</f>
        <v>2721648.79</v>
      </c>
      <c r="AB65" s="44"/>
    </row>
    <row r="66" spans="1:28" s="17" customFormat="1" ht="25" customHeight="1">
      <c r="A66" s="20"/>
      <c r="B66" s="9"/>
      <c r="C66" s="43" t="s">
        <v>2</v>
      </c>
      <c r="D66" s="39"/>
      <c r="E66" s="41">
        <f>(-D82+E50)*E$89</f>
        <v>0</v>
      </c>
      <c r="F66" s="41">
        <f>(-E82+F50)*F$89</f>
        <v>0</v>
      </c>
      <c r="G66" s="41">
        <f>(-F82+G50)*G$89</f>
        <v>0</v>
      </c>
      <c r="H66" s="41">
        <f>(-G82+H50)*H$89</f>
        <v>0</v>
      </c>
      <c r="I66" s="41">
        <f>(-H82+I50)*I$89</f>
        <v>0</v>
      </c>
      <c r="J66" s="41">
        <f>(-I82+J50)*J$89</f>
        <v>0</v>
      </c>
      <c r="K66" s="41">
        <f>(-J82+K50)*K$89</f>
        <v>0</v>
      </c>
      <c r="L66" s="41">
        <f>(-K82+L50)*L$89</f>
        <v>0</v>
      </c>
      <c r="M66" s="41">
        <f>(-L82+M50)*M$89</f>
        <v>0</v>
      </c>
      <c r="N66" s="41">
        <f>(-M82+N50)*N$89</f>
        <v>0</v>
      </c>
      <c r="O66" s="41">
        <f>(-N82+O50)*O$89</f>
        <v>3157673.67</v>
      </c>
      <c r="P66" s="41">
        <f>(-O82+P50)*P$89</f>
        <v>0</v>
      </c>
      <c r="Q66" s="41">
        <v>0</v>
      </c>
      <c r="R66" s="41">
        <f>(-Q82+R50)*R$89</f>
        <v>0</v>
      </c>
      <c r="S66" s="41">
        <f>(-R82+S50)*S$89</f>
        <v>0</v>
      </c>
      <c r="T66" s="41">
        <f>(-S82+T50)*T$89</f>
        <v>0</v>
      </c>
      <c r="U66" s="41">
        <f>(-T82+U50)*U$89</f>
        <v>0</v>
      </c>
      <c r="V66" s="41">
        <f>(-U82+V50)*V$89</f>
        <v>0</v>
      </c>
      <c r="W66" s="41">
        <f>(-V82+W50)*W$89</f>
        <v>0</v>
      </c>
      <c r="X66" s="41">
        <f>(-W82+X50)*X$89</f>
        <v>0</v>
      </c>
      <c r="Z66" s="40">
        <f>(-X82+Z50)*Z$89</f>
        <v>0</v>
      </c>
      <c r="AA66" s="39">
        <f>SUM(E66:$Z$66)-Y66</f>
        <v>3157673.67</v>
      </c>
      <c r="AB66" s="38"/>
    </row>
    <row r="67" spans="1:28" s="17" customFormat="1" ht="25" customHeight="1">
      <c r="A67" s="20"/>
      <c r="B67" s="9"/>
      <c r="C67" s="43" t="s">
        <v>1</v>
      </c>
      <c r="D67" s="39"/>
      <c r="E67" s="41">
        <f>(-D83+E51)*E$89</f>
        <v>0</v>
      </c>
      <c r="F67" s="41">
        <f>(-E83+F51)*F$89</f>
        <v>0</v>
      </c>
      <c r="G67" s="41">
        <f>(-F83+G51)*G$89</f>
        <v>0</v>
      </c>
      <c r="H67" s="41">
        <f>(-G83+H51)*H$89</f>
        <v>0</v>
      </c>
      <c r="I67" s="41">
        <f>(-H83+I51)*I$89</f>
        <v>0</v>
      </c>
      <c r="J67" s="41">
        <f>(-I83+J51)*J$89</f>
        <v>0</v>
      </c>
      <c r="K67" s="41">
        <f>(-J83+K51)*K$89</f>
        <v>0</v>
      </c>
      <c r="L67" s="41">
        <f>(-K83+L51)*L$89</f>
        <v>2623.61</v>
      </c>
      <c r="M67" s="41">
        <f>(-L83+M51)*M$89</f>
        <v>0</v>
      </c>
      <c r="N67" s="41">
        <f>(-M83+N51)*N$89</f>
        <v>159855.54999999999</v>
      </c>
      <c r="O67" s="41">
        <f>(-N83+O51)*O$89</f>
        <v>0</v>
      </c>
      <c r="P67" s="41">
        <v>19410.849999999999</v>
      </c>
      <c r="Q67" s="41">
        <v>18484.03</v>
      </c>
      <c r="R67" s="41">
        <v>4766.32</v>
      </c>
      <c r="S67" s="41">
        <f>(-R83+S51)*S$89</f>
        <v>0</v>
      </c>
      <c r="T67" s="41">
        <f>(-S83+T51)*T$89</f>
        <v>0</v>
      </c>
      <c r="U67" s="41">
        <f>(-T83+U51)*U$89</f>
        <v>0</v>
      </c>
      <c r="V67" s="41">
        <f>(-U83+V51)*V$89</f>
        <v>0</v>
      </c>
      <c r="W67" s="41">
        <f>(-V83+W51)*W$89</f>
        <v>0</v>
      </c>
      <c r="X67" s="41">
        <f>(-W83+X51)*X$89</f>
        <v>0</v>
      </c>
      <c r="Z67" s="40">
        <f>(-X83+Z51)*Z$89</f>
        <v>185563.41999999998</v>
      </c>
      <c r="AA67" s="39">
        <f>SUM(E67:$Z$67)-Y67</f>
        <v>390703.77999999997</v>
      </c>
      <c r="AB67" s="38"/>
    </row>
    <row r="68" spans="1:28" s="17" customFormat="1" ht="25" customHeight="1">
      <c r="A68" s="20"/>
      <c r="B68" s="9"/>
      <c r="C68" s="48" t="s">
        <v>15</v>
      </c>
      <c r="D68" s="45"/>
      <c r="E68" s="47">
        <f>+E52</f>
        <v>26980.080000000002</v>
      </c>
      <c r="F68" s="47">
        <f>+F52</f>
        <v>0</v>
      </c>
      <c r="G68" s="47">
        <f>+G52</f>
        <v>0</v>
      </c>
      <c r="H68" s="47">
        <f>+H52</f>
        <v>0</v>
      </c>
      <c r="I68" s="47">
        <f>+I52</f>
        <v>0</v>
      </c>
      <c r="J68" s="47">
        <f>+J52</f>
        <v>0</v>
      </c>
      <c r="K68" s="47">
        <f>+K52</f>
        <v>0</v>
      </c>
      <c r="L68" s="47">
        <f>+L52</f>
        <v>0</v>
      </c>
      <c r="M68" s="47">
        <f>+M52</f>
        <v>0</v>
      </c>
      <c r="N68" s="47">
        <f>+N52</f>
        <v>0</v>
      </c>
      <c r="O68" s="47">
        <f>+O52</f>
        <v>0</v>
      </c>
      <c r="P68" s="47">
        <f>+P52</f>
        <v>0</v>
      </c>
      <c r="Q68" s="47">
        <f>+Q52</f>
        <v>0</v>
      </c>
      <c r="R68" s="47">
        <f>+R52</f>
        <v>0</v>
      </c>
      <c r="S68" s="47">
        <f>+S52</f>
        <v>0</v>
      </c>
      <c r="T68" s="47">
        <f>+T52</f>
        <v>0</v>
      </c>
      <c r="U68" s="47">
        <f>+U52</f>
        <v>0</v>
      </c>
      <c r="V68" s="47">
        <f>+V52</f>
        <v>0</v>
      </c>
      <c r="W68" s="47">
        <f>+W52</f>
        <v>0</v>
      </c>
      <c r="X68" s="47">
        <f>+X52</f>
        <v>0</v>
      </c>
      <c r="Z68" s="46">
        <f>+Z52</f>
        <v>0</v>
      </c>
      <c r="AA68" s="45">
        <f>SUM(E68:$Z$68)-Y68</f>
        <v>26980.080000000002</v>
      </c>
      <c r="AB68" s="44"/>
    </row>
    <row r="69" spans="1:28" s="17" customFormat="1" ht="25" customHeight="1">
      <c r="A69" s="20"/>
      <c r="B69" s="9"/>
      <c r="C69" s="48" t="s">
        <v>14</v>
      </c>
      <c r="D69" s="45"/>
      <c r="E69" s="47">
        <f>+E53</f>
        <v>72155.140000000014</v>
      </c>
      <c r="F69" s="47">
        <f>+F53</f>
        <v>45817.74</v>
      </c>
      <c r="G69" s="47">
        <f>+G53</f>
        <v>66044.87000000001</v>
      </c>
      <c r="H69" s="47">
        <f>+H53</f>
        <v>214725.41</v>
      </c>
      <c r="I69" s="47">
        <f>+I53</f>
        <v>54437.35</v>
      </c>
      <c r="J69" s="47">
        <f>+J53</f>
        <v>40821.910000000003</v>
      </c>
      <c r="K69" s="47">
        <f>+K53</f>
        <v>25607.75</v>
      </c>
      <c r="L69" s="47">
        <f>+L53</f>
        <v>34347.520000000004</v>
      </c>
      <c r="M69" s="47">
        <f>+M53</f>
        <v>58030.700000000004</v>
      </c>
      <c r="N69" s="47">
        <f>+N53</f>
        <v>39158.339999999997</v>
      </c>
      <c r="O69" s="47">
        <f>+O53</f>
        <v>32801.86</v>
      </c>
      <c r="P69" s="47">
        <f>+P53</f>
        <v>33099.47</v>
      </c>
      <c r="Q69" s="47">
        <f>+Q53</f>
        <v>31382.329999999998</v>
      </c>
      <c r="R69" s="47">
        <f>+R53</f>
        <v>60357.73</v>
      </c>
      <c r="S69" s="47">
        <f>+S53</f>
        <v>36610.33</v>
      </c>
      <c r="T69" s="47">
        <f>+T53</f>
        <v>40217.399999999994</v>
      </c>
      <c r="U69" s="47">
        <f>+U53</f>
        <v>35751.65</v>
      </c>
      <c r="V69" s="47">
        <f>+V53</f>
        <v>35003.129999999997</v>
      </c>
      <c r="W69" s="47">
        <f>+W53</f>
        <v>72273.52</v>
      </c>
      <c r="X69" s="47">
        <f>+X53</f>
        <v>49383.65</v>
      </c>
      <c r="Z69" s="46">
        <f>+Z53</f>
        <v>47441.549999999996</v>
      </c>
      <c r="AA69" s="45">
        <f>SUM(E69:$Z$69)-Y69</f>
        <v>1125469.3499999999</v>
      </c>
      <c r="AB69" s="44"/>
    </row>
    <row r="70" spans="1:28" s="17" customFormat="1" ht="25" customHeight="1">
      <c r="A70" s="20"/>
      <c r="B70" s="9"/>
      <c r="C70" s="48" t="s">
        <v>13</v>
      </c>
      <c r="D70" s="45"/>
      <c r="E70" s="47">
        <f>+E54</f>
        <v>193.29</v>
      </c>
      <c r="F70" s="47">
        <f>+F54</f>
        <v>0</v>
      </c>
      <c r="G70" s="47">
        <f>+G54</f>
        <v>0</v>
      </c>
      <c r="H70" s="47">
        <f>+H54</f>
        <v>0</v>
      </c>
      <c r="I70" s="47">
        <f>+I54</f>
        <v>0</v>
      </c>
      <c r="J70" s="47">
        <f>+J54</f>
        <v>0</v>
      </c>
      <c r="K70" s="47">
        <f>+K54</f>
        <v>0</v>
      </c>
      <c r="L70" s="47">
        <f>+L54</f>
        <v>0</v>
      </c>
      <c r="M70" s="47">
        <f>+M54</f>
        <v>0</v>
      </c>
      <c r="N70" s="47">
        <f>+N54</f>
        <v>0</v>
      </c>
      <c r="O70" s="47">
        <f>+O54</f>
        <v>0</v>
      </c>
      <c r="P70" s="47">
        <f>+P54</f>
        <v>0</v>
      </c>
      <c r="Q70" s="47">
        <f>+Q54</f>
        <v>1796019.35</v>
      </c>
      <c r="R70" s="47">
        <f>+R54</f>
        <v>0</v>
      </c>
      <c r="S70" s="47">
        <f>+S54</f>
        <v>0</v>
      </c>
      <c r="T70" s="47">
        <f>+T54</f>
        <v>0</v>
      </c>
      <c r="U70" s="47">
        <f>+U54</f>
        <v>0</v>
      </c>
      <c r="V70" s="47">
        <f>+V54</f>
        <v>0</v>
      </c>
      <c r="W70" s="47">
        <f>+W54</f>
        <v>0</v>
      </c>
      <c r="X70" s="47">
        <f>+X54</f>
        <v>0</v>
      </c>
      <c r="Z70" s="46">
        <f>+Z54</f>
        <v>0</v>
      </c>
      <c r="AA70" s="45">
        <f>SUM(E70:$Z$70)-Y70</f>
        <v>1796212.6400000001</v>
      </c>
      <c r="AB70" s="44"/>
    </row>
    <row r="71" spans="1:28" s="17" customFormat="1" ht="25" customHeight="1">
      <c r="A71" s="20"/>
      <c r="B71" s="9"/>
      <c r="C71" s="48" t="s">
        <v>0</v>
      </c>
      <c r="D71" s="45"/>
      <c r="E71" s="41">
        <v>10128.6</v>
      </c>
      <c r="F71" s="47">
        <v>8969.4</v>
      </c>
      <c r="G71" s="47">
        <v>7689</v>
      </c>
      <c r="H71" s="47">
        <v>4136.93</v>
      </c>
      <c r="I71" s="47">
        <f>(-H84+I55)*I$89</f>
        <v>5807</v>
      </c>
      <c r="J71" s="47">
        <f>(-I84+J55)*J$89</f>
        <v>3738</v>
      </c>
      <c r="K71" s="47">
        <f>(-J84+K55)*K$89</f>
        <v>3895.5</v>
      </c>
      <c r="L71" s="47">
        <f>(-K84+L55)*L$89</f>
        <v>7273</v>
      </c>
      <c r="M71" s="47">
        <f>(-L84+M55)*M$89</f>
        <v>3804.5</v>
      </c>
      <c r="N71" s="47">
        <f>(-M84+N55)*N$89</f>
        <v>3909.5</v>
      </c>
      <c r="O71" s="47">
        <f>(-N84+O55)*O$89</f>
        <v>258108.5</v>
      </c>
      <c r="P71" s="47">
        <v>1554.28</v>
      </c>
      <c r="Q71" s="47">
        <v>1480.07</v>
      </c>
      <c r="R71" s="47">
        <v>5442.16</v>
      </c>
      <c r="S71" s="47">
        <v>3810.5</v>
      </c>
      <c r="T71" s="47">
        <v>1698.88</v>
      </c>
      <c r="U71" s="47">
        <f>(-T84+U55)*U$89</f>
        <v>11253</v>
      </c>
      <c r="V71" s="47">
        <f>(-U84+V55)*V$89</f>
        <v>3272.5</v>
      </c>
      <c r="W71" s="47">
        <f>(-V84+W55)*W$89</f>
        <v>8785</v>
      </c>
      <c r="X71" s="47">
        <f>(-W84+X55)*X$89</f>
        <v>3241</v>
      </c>
      <c r="Z71" s="46">
        <f>(-X84+Z55)*Z$89</f>
        <v>2695</v>
      </c>
      <c r="AA71" s="45">
        <f>SUM(E$71:$Z71)-Y71</f>
        <v>360692.32</v>
      </c>
      <c r="AB71" s="44"/>
    </row>
    <row r="72" spans="1:28" s="17" customFormat="1" ht="25" customHeight="1">
      <c r="A72" s="20"/>
      <c r="B72" s="9"/>
      <c r="C72" s="43" t="s">
        <v>12</v>
      </c>
      <c r="D72" s="39"/>
      <c r="E72" s="41">
        <f>+E56</f>
        <v>0</v>
      </c>
      <c r="F72" s="41">
        <f>+F56</f>
        <v>393864.69</v>
      </c>
      <c r="G72" s="41">
        <f>+G56</f>
        <v>0</v>
      </c>
      <c r="H72" s="41">
        <f>+H56</f>
        <v>0</v>
      </c>
      <c r="I72" s="41">
        <f>+I56</f>
        <v>0</v>
      </c>
      <c r="J72" s="41">
        <f>+J56</f>
        <v>0</v>
      </c>
      <c r="K72" s="41">
        <f>+K56</f>
        <v>0</v>
      </c>
      <c r="L72" s="41">
        <f>+L56</f>
        <v>0</v>
      </c>
      <c r="M72" s="41">
        <f>+M56</f>
        <v>0</v>
      </c>
      <c r="N72" s="41">
        <f>+N56</f>
        <v>0</v>
      </c>
      <c r="O72" s="41">
        <f>+O56</f>
        <v>0</v>
      </c>
      <c r="P72" s="41">
        <f>+P56</f>
        <v>0</v>
      </c>
      <c r="Q72" s="41">
        <f>+Q56</f>
        <v>480981.88</v>
      </c>
      <c r="R72" s="41">
        <f>+R56</f>
        <v>0</v>
      </c>
      <c r="S72" s="41">
        <f>+S56</f>
        <v>0</v>
      </c>
      <c r="T72" s="41">
        <f>+T56</f>
        <v>0</v>
      </c>
      <c r="U72" s="41">
        <f>+U56</f>
        <v>0</v>
      </c>
      <c r="V72" s="41">
        <f>+V56</f>
        <v>0</v>
      </c>
      <c r="W72" s="41">
        <f>+W56</f>
        <v>0</v>
      </c>
      <c r="X72" s="41">
        <f>+X56</f>
        <v>0</v>
      </c>
      <c r="Z72" s="40">
        <f>+Z56</f>
        <v>0</v>
      </c>
      <c r="AA72" s="39">
        <f>SUM(E72:$Z$72)-Y72</f>
        <v>874846.57000000007</v>
      </c>
      <c r="AB72" s="38"/>
    </row>
    <row r="73" spans="1:28" s="17" customFormat="1" ht="25" customHeight="1">
      <c r="A73" s="20"/>
      <c r="B73" s="9"/>
      <c r="C73" s="48" t="s">
        <v>11</v>
      </c>
      <c r="D73" s="45"/>
      <c r="E73" s="47">
        <f>+E57</f>
        <v>0</v>
      </c>
      <c r="F73" s="47">
        <f>+F57</f>
        <v>0</v>
      </c>
      <c r="G73" s="47">
        <f>+G57</f>
        <v>0</v>
      </c>
      <c r="H73" s="47">
        <f>+H57</f>
        <v>0</v>
      </c>
      <c r="I73" s="47">
        <f>+I57</f>
        <v>4137.3099999999995</v>
      </c>
      <c r="J73" s="47">
        <f>+J57</f>
        <v>1643.95</v>
      </c>
      <c r="K73" s="47">
        <f>+K57</f>
        <v>0</v>
      </c>
      <c r="L73" s="47">
        <f>+L57</f>
        <v>0</v>
      </c>
      <c r="M73" s="47">
        <f>+M57</f>
        <v>0</v>
      </c>
      <c r="N73" s="47">
        <f>+N57</f>
        <v>651</v>
      </c>
      <c r="O73" s="47">
        <f>+O57</f>
        <v>146</v>
      </c>
      <c r="P73" s="47">
        <f>+P57</f>
        <v>0</v>
      </c>
      <c r="Q73" s="47">
        <f>+Q57</f>
        <v>1046525.27</v>
      </c>
      <c r="R73" s="47">
        <f>+R57</f>
        <v>0</v>
      </c>
      <c r="S73" s="47">
        <f>+S57</f>
        <v>36096.17</v>
      </c>
      <c r="T73" s="47">
        <f>+T57</f>
        <v>46838.559999999998</v>
      </c>
      <c r="U73" s="47">
        <f>+U57</f>
        <v>0</v>
      </c>
      <c r="V73" s="47">
        <f>+V57</f>
        <v>0</v>
      </c>
      <c r="W73" s="47">
        <f>+W57</f>
        <v>0</v>
      </c>
      <c r="X73" s="47">
        <f>+X57</f>
        <v>0</v>
      </c>
      <c r="Z73" s="46">
        <f>+Z57</f>
        <v>218499.35</v>
      </c>
      <c r="AA73" s="45">
        <f>SUM(E73:$Z$73)-Y73</f>
        <v>1354537.61</v>
      </c>
      <c r="AB73" s="44"/>
    </row>
    <row r="74" spans="1:28" s="17" customFormat="1" ht="25" customHeight="1" thickBot="1">
      <c r="A74" s="20"/>
      <c r="B74" s="9"/>
      <c r="C74" s="37" t="s">
        <v>10</v>
      </c>
      <c r="D74" s="33"/>
      <c r="E74" s="35">
        <f>+E58</f>
        <v>827.5</v>
      </c>
      <c r="F74" s="35">
        <f>+F58</f>
        <v>-827.5</v>
      </c>
      <c r="G74" s="35">
        <f>+G58</f>
        <v>0</v>
      </c>
      <c r="H74" s="35">
        <f>+H58</f>
        <v>0</v>
      </c>
      <c r="I74" s="35">
        <f>+I58</f>
        <v>54000</v>
      </c>
      <c r="J74" s="35">
        <f>+J58</f>
        <v>-99378.83</v>
      </c>
      <c r="K74" s="35">
        <f>+K58</f>
        <v>108378.68000000001</v>
      </c>
      <c r="L74" s="35">
        <f>+L58</f>
        <v>-54000</v>
      </c>
      <c r="M74" s="35">
        <f>+M58</f>
        <v>0</v>
      </c>
      <c r="N74" s="35">
        <f>+N58</f>
        <v>0</v>
      </c>
      <c r="O74" s="35">
        <f>+O58</f>
        <v>0</v>
      </c>
      <c r="P74" s="35">
        <f>+P58</f>
        <v>0</v>
      </c>
      <c r="Q74" s="35">
        <f>+Q58</f>
        <v>0</v>
      </c>
      <c r="R74" s="35">
        <f>+R58</f>
        <v>0</v>
      </c>
      <c r="S74" s="35">
        <f>+S58</f>
        <v>0</v>
      </c>
      <c r="T74" s="35">
        <f>+T58</f>
        <v>4230330.2500000009</v>
      </c>
      <c r="U74" s="35">
        <f>+U58</f>
        <v>61125.96</v>
      </c>
      <c r="V74" s="35">
        <f>+V58</f>
        <v>0</v>
      </c>
      <c r="W74" s="35">
        <f>+W58</f>
        <v>236703.60000000003</v>
      </c>
      <c r="X74" s="35">
        <f>+X58</f>
        <v>-162437.1</v>
      </c>
      <c r="Z74" s="34">
        <f>+Z58</f>
        <v>0</v>
      </c>
      <c r="AA74" s="33">
        <f>SUM(E74:$Z$74)-Y74</f>
        <v>4374722.5600000005</v>
      </c>
      <c r="AB74" s="32"/>
    </row>
    <row r="75" spans="1:28" s="63" customFormat="1" ht="25" customHeight="1" thickBot="1">
      <c r="A75" s="20"/>
      <c r="B75" s="9"/>
      <c r="C75" s="68"/>
      <c r="D75" s="65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6"/>
      <c r="Z75" s="66"/>
      <c r="AA75" s="65"/>
      <c r="AB75" s="64"/>
    </row>
    <row r="76" spans="1:28" s="57" customFormat="1" ht="25" customHeight="1">
      <c r="A76" s="20"/>
      <c r="B76" s="9"/>
      <c r="C76" s="62" t="s">
        <v>9</v>
      </c>
      <c r="D76" s="59">
        <f>SUM(D77:D84)-D79</f>
        <v>-17891800</v>
      </c>
      <c r="E76" s="61">
        <f>SUM(E77:E84)-E79</f>
        <v>-5871543</v>
      </c>
      <c r="F76" s="61">
        <f>SUM(F77:F84)-F79</f>
        <v>-2857466</v>
      </c>
      <c r="G76" s="61">
        <f>SUM(G77:G84)-G79</f>
        <v>-12693783</v>
      </c>
      <c r="H76" s="61">
        <f>SUM(H77:H84)-H79</f>
        <v>-3663058</v>
      </c>
      <c r="I76" s="61">
        <f>SUM(I77:I84)-I79</f>
        <v>0</v>
      </c>
      <c r="J76" s="61">
        <f>SUM(J77:J84)-J79</f>
        <v>0</v>
      </c>
      <c r="K76" s="61">
        <f>SUM(K77:K84)-K79</f>
        <v>0</v>
      </c>
      <c r="L76" s="61">
        <f>SUM(L77:L84)-L79</f>
        <v>0</v>
      </c>
      <c r="M76" s="61">
        <f>SUM(M77:M84)-M79</f>
        <v>0</v>
      </c>
      <c r="N76" s="61">
        <f>SUM(N77:N84)-N79</f>
        <v>0</v>
      </c>
      <c r="O76" s="61">
        <f>SUM(O77:O84)-O79</f>
        <v>0</v>
      </c>
      <c r="P76" s="61">
        <f>SUM(P77:P84)-P79</f>
        <v>-8584880</v>
      </c>
      <c r="Q76" s="61">
        <f>SUM(Q77:Q84)-Q79</f>
        <v>-17910272</v>
      </c>
      <c r="R76" s="61">
        <f>SUM(R77:R84)-R79</f>
        <v>-21702462</v>
      </c>
      <c r="S76" s="61">
        <f>SUM(S77:S84)-S79</f>
        <v>-26742756</v>
      </c>
      <c r="T76" s="61">
        <f>SUM(T77:T84)-T79</f>
        <v>-51800538</v>
      </c>
      <c r="U76" s="61">
        <f>SUM(U77:U84)-U79</f>
        <v>0</v>
      </c>
      <c r="V76" s="61">
        <f>SUM(V77:V84)-V79</f>
        <v>0</v>
      </c>
      <c r="W76" s="61">
        <f>SUM(W77:W84)-W79</f>
        <v>0</v>
      </c>
      <c r="X76" s="61">
        <f>SUM(X77:X84)-X79</f>
        <v>0</v>
      </c>
      <c r="Z76" s="60">
        <f>SUM(Z77:Z84)-Z79</f>
        <v>0</v>
      </c>
      <c r="AA76" s="59">
        <f>SUM(AA77:AA84)-AA79</f>
        <v>0</v>
      </c>
      <c r="AB76" s="58"/>
    </row>
    <row r="77" spans="1:28" s="17" customFormat="1" ht="25" customHeight="1">
      <c r="A77" s="20"/>
      <c r="B77" s="9"/>
      <c r="C77" s="43" t="s">
        <v>8</v>
      </c>
      <c r="D77" s="39">
        <v>-11880580</v>
      </c>
      <c r="E77" s="41">
        <f>ROUND((+D77-E45+E61),0)</f>
        <v>-3903434</v>
      </c>
      <c r="F77" s="41">
        <f>ROUND((+E77-F45+F61),0)</f>
        <v>-2372737</v>
      </c>
      <c r="G77" s="41">
        <f>ROUND((+F77-G45+G61),0)</f>
        <v>-8485951</v>
      </c>
      <c r="H77" s="41">
        <f>ROUND((+G77-H45+H61),0)</f>
        <v>-2341140</v>
      </c>
      <c r="I77" s="41">
        <f>ROUND((+H77-I45+I61),0)</f>
        <v>0</v>
      </c>
      <c r="J77" s="41">
        <f>ROUND((+I77-J45+J61),0)</f>
        <v>0</v>
      </c>
      <c r="K77" s="41">
        <f>ROUND((+J77-K45+K61),0)</f>
        <v>0</v>
      </c>
      <c r="L77" s="41">
        <f>ROUND((+K77-L45+L61),0)</f>
        <v>0</v>
      </c>
      <c r="M77" s="41">
        <f>ROUND((+L77-M45+M61),0)</f>
        <v>0</v>
      </c>
      <c r="N77" s="41">
        <f>ROUND((+M77-N45+N61),0)</f>
        <v>0</v>
      </c>
      <c r="O77" s="41">
        <f>ROUND((+N77-O45+O61),0)</f>
        <v>0</v>
      </c>
      <c r="P77" s="41">
        <f>ROUND((+O77-P45+P61),0)</f>
        <v>-5859679</v>
      </c>
      <c r="Q77" s="41">
        <f>ROUND((+P77-Q45+Q61),0)</f>
        <v>-12059001</v>
      </c>
      <c r="R77" s="41">
        <f>ROUND((+Q77-R45+R61),0)</f>
        <v>-14707382</v>
      </c>
      <c r="S77" s="41">
        <f>ROUND((+R77-S45+S61),0)</f>
        <v>-18219916</v>
      </c>
      <c r="T77" s="41">
        <f>ROUND((+S77-T45+T61),0)</f>
        <v>-33965466</v>
      </c>
      <c r="U77" s="41">
        <f>ROUND((+T77-U45+U61),0)</f>
        <v>0</v>
      </c>
      <c r="V77" s="41">
        <f>ROUND((+U77-V45+V61),0)</f>
        <v>0</v>
      </c>
      <c r="W77" s="41">
        <f>ROUND((+V77-W45+W61),0)</f>
        <v>0</v>
      </c>
      <c r="X77" s="41">
        <f>ROUND((+W77-X45+X61),0)</f>
        <v>0</v>
      </c>
      <c r="Z77" s="40">
        <f>ROUND((+X77-Z45+Z61),0)</f>
        <v>0</v>
      </c>
      <c r="AA77" s="39">
        <f>+Z77</f>
        <v>0</v>
      </c>
      <c r="AB77" s="38"/>
    </row>
    <row r="78" spans="1:28" s="17" customFormat="1" ht="25" customHeight="1">
      <c r="A78" s="20"/>
      <c r="B78" s="9"/>
      <c r="C78" s="43" t="s">
        <v>7</v>
      </c>
      <c r="D78" s="56">
        <v>-5972043</v>
      </c>
      <c r="E78" s="41">
        <f>ROUND((+D78-E46+E62),0)</f>
        <v>-1947138</v>
      </c>
      <c r="F78" s="41">
        <f>ROUND((+E78-F46+F62),0)</f>
        <v>-468862</v>
      </c>
      <c r="G78" s="41">
        <f>ROUND((+F78-G46+G62),0)</f>
        <v>-4169201</v>
      </c>
      <c r="H78" s="41">
        <f>ROUND((+G78-H46+H62),0)</f>
        <v>-1310262</v>
      </c>
      <c r="I78" s="41">
        <f>ROUND((+H78-I46+I62),0)</f>
        <v>0</v>
      </c>
      <c r="J78" s="41">
        <f>ROUND((+I78-J46+J62),0)</f>
        <v>0</v>
      </c>
      <c r="K78" s="41">
        <f>ROUND((+J78-K46+K62),0)</f>
        <v>0</v>
      </c>
      <c r="L78" s="41">
        <f>ROUND((+K78-L46+L62),0)</f>
        <v>0</v>
      </c>
      <c r="M78" s="41">
        <f>ROUND((+L78-M46+M62),0)</f>
        <v>0</v>
      </c>
      <c r="N78" s="41">
        <f>ROUND((+M78-N46+N62),0)</f>
        <v>0</v>
      </c>
      <c r="O78" s="41">
        <f>ROUND((+N78-O46+O62),0)</f>
        <v>0</v>
      </c>
      <c r="P78" s="41">
        <f>ROUND((+O78-P46+P62),0)</f>
        <v>-2679156</v>
      </c>
      <c r="Q78" s="41">
        <f>ROUND((+P78-Q46+Q62),0)</f>
        <v>-5792929</v>
      </c>
      <c r="R78" s="41">
        <f>ROUND((+Q78-R46+R62),0)</f>
        <v>-6936091</v>
      </c>
      <c r="S78" s="41">
        <f>ROUND((+R78-S46+S62),0)</f>
        <v>-8452554</v>
      </c>
      <c r="T78" s="41">
        <f>ROUND((+S78-T46+T62),0)</f>
        <v>-17164249</v>
      </c>
      <c r="U78" s="41">
        <f>ROUND((+T78-U46+U62),0)</f>
        <v>0</v>
      </c>
      <c r="V78" s="41">
        <f>ROUND((+U78-V46+V62),0)</f>
        <v>0</v>
      </c>
      <c r="W78" s="41">
        <f>ROUND((+V78-W46+W62),0)</f>
        <v>0</v>
      </c>
      <c r="X78" s="41">
        <f>ROUND((+W78-X46+X62),0)</f>
        <v>0</v>
      </c>
      <c r="Z78" s="40">
        <f>ROUND((+X78-Z46+Z62),0)</f>
        <v>0</v>
      </c>
      <c r="AA78" s="56">
        <f>+Z78</f>
        <v>0</v>
      </c>
      <c r="AB78" s="55"/>
    </row>
    <row r="79" spans="1:28" s="17" customFormat="1" ht="25" customHeight="1">
      <c r="A79" s="54" t="s">
        <v>6</v>
      </c>
      <c r="B79" s="53"/>
      <c r="C79" s="52" t="s">
        <v>5</v>
      </c>
      <c r="D79" s="49">
        <v>-3819497</v>
      </c>
      <c r="E79" s="51">
        <f>ROUND((+D79-E47+E63),0)</f>
        <v>-1527256</v>
      </c>
      <c r="F79" s="51">
        <f>ROUND((+E79-F47+F63),0)</f>
        <v>-71081</v>
      </c>
      <c r="G79" s="51">
        <f>ROUND((+F79-G47+G63),0)</f>
        <v>0</v>
      </c>
      <c r="H79" s="51">
        <f>ROUND((+G79-H47+H63),0)</f>
        <v>-537620</v>
      </c>
      <c r="I79" s="51">
        <f>ROUND((+H79-I47+I63),0)</f>
        <v>0</v>
      </c>
      <c r="J79" s="51">
        <f>ROUND((+I79-J47+J63),0)</f>
        <v>0</v>
      </c>
      <c r="K79" s="51">
        <f>ROUND((+J79-K47+K63),0)</f>
        <v>0</v>
      </c>
      <c r="L79" s="51">
        <f>ROUND((+K79-L47+L63),0)</f>
        <v>0</v>
      </c>
      <c r="M79" s="51">
        <f>ROUND((+L79-M47+M63),0)</f>
        <v>0</v>
      </c>
      <c r="N79" s="51">
        <f>ROUND((+M79-N47+N63),0)</f>
        <v>0</v>
      </c>
      <c r="O79" s="51">
        <f>ROUND((+N79-O47+O63),0)</f>
        <v>0</v>
      </c>
      <c r="P79" s="51">
        <f>ROUND((+O79-P47+P63),0)</f>
        <v>0</v>
      </c>
      <c r="Q79" s="51">
        <f>ROUND((+P79-Q47+Q63),0)</f>
        <v>-1672359</v>
      </c>
      <c r="R79" s="51">
        <f>ROUND((+Q79-R47+R63),0)</f>
        <v>-2220762</v>
      </c>
      <c r="S79" s="51">
        <f>ROUND((+R79-S47+S63),0)</f>
        <v>-2703590</v>
      </c>
      <c r="T79" s="51">
        <f>ROUND((+S79-T47+T63),0)</f>
        <v>-1886171</v>
      </c>
      <c r="U79" s="51">
        <f>ROUND((+T79-U47+U63),0)</f>
        <v>0</v>
      </c>
      <c r="V79" s="51">
        <f>ROUND((+U79-V47+V63),0)</f>
        <v>0</v>
      </c>
      <c r="W79" s="51">
        <f>ROUND((+V79-W47+W63),0)</f>
        <v>0</v>
      </c>
      <c r="X79" s="51">
        <f>ROUND((+W79-X47+X63),0)</f>
        <v>0</v>
      </c>
      <c r="Z79" s="50">
        <f>ROUND((+X79-Z47+Z63),0)</f>
        <v>0</v>
      </c>
      <c r="AA79" s="49">
        <f>+Z79</f>
        <v>0</v>
      </c>
      <c r="AB79" s="44"/>
    </row>
    <row r="80" spans="1:28" s="17" customFormat="1" ht="25" customHeight="1">
      <c r="A80" s="20"/>
      <c r="B80" s="9"/>
      <c r="C80" s="43" t="s">
        <v>4</v>
      </c>
      <c r="D80" s="39">
        <v>-4462</v>
      </c>
      <c r="E80" s="41">
        <f>ROUND((+D80-E48+E64),0)</f>
        <v>-6419</v>
      </c>
      <c r="F80" s="41">
        <f>ROUND((+E80-F48+F64),0)</f>
        <v>-3432</v>
      </c>
      <c r="G80" s="41">
        <f>ROUND((+F80-G48+G64),0)</f>
        <v>-6264</v>
      </c>
      <c r="H80" s="41">
        <f>ROUND((+G80-H48+H64),0)</f>
        <v>-1050</v>
      </c>
      <c r="I80" s="41">
        <f>ROUND((+H80-I48+I64),0)</f>
        <v>0</v>
      </c>
      <c r="J80" s="41">
        <f>ROUND((+I80-J48+J64),0)</f>
        <v>0</v>
      </c>
      <c r="K80" s="41">
        <f>ROUND((+J80-K48+K64),0)</f>
        <v>0</v>
      </c>
      <c r="L80" s="41">
        <f>ROUND((+K80-L48+L64),0)</f>
        <v>0</v>
      </c>
      <c r="M80" s="41">
        <f>ROUND((+L80-M48+M64),0)</f>
        <v>0</v>
      </c>
      <c r="N80" s="41">
        <f>ROUND((+M80-N48+N64),0)</f>
        <v>0</v>
      </c>
      <c r="O80" s="41">
        <f>ROUND((+N80-O48+O64),0)</f>
        <v>0</v>
      </c>
      <c r="P80" s="41">
        <f>ROUND((+O80-P48+P64),0)</f>
        <v>-1870</v>
      </c>
      <c r="Q80" s="41">
        <f>ROUND((+P80-Q48+Q64),0)</f>
        <v>-3815</v>
      </c>
      <c r="R80" s="41">
        <f>ROUND((+Q80-R48+R64),0)</f>
        <v>-4564</v>
      </c>
      <c r="S80" s="41">
        <f>ROUND((+R80-S48+S64),0)</f>
        <v>-5559</v>
      </c>
      <c r="T80" s="41">
        <f>ROUND((+S80-T48+T64),0)</f>
        <v>-14175</v>
      </c>
      <c r="U80" s="41">
        <f>ROUND((+T80-U48+U64),0)</f>
        <v>0</v>
      </c>
      <c r="V80" s="41">
        <f>ROUND((+U80-V48+V64),0)</f>
        <v>0</v>
      </c>
      <c r="W80" s="41">
        <f>ROUND((+V80-W48+W64),0)</f>
        <v>0</v>
      </c>
      <c r="X80" s="41">
        <f>ROUND((+W80-X48+X64),0)</f>
        <v>0</v>
      </c>
      <c r="Z80" s="40">
        <f>ROUND((+X80-Z48+Z64),0)</f>
        <v>0</v>
      </c>
      <c r="AA80" s="39">
        <f>+Z80</f>
        <v>0</v>
      </c>
      <c r="AB80" s="38"/>
    </row>
    <row r="81" spans="1:28" s="17" customFormat="1" ht="25" customHeight="1">
      <c r="A81" s="20"/>
      <c r="B81" s="9"/>
      <c r="C81" s="48" t="s">
        <v>3</v>
      </c>
      <c r="D81" s="45">
        <v>-26669</v>
      </c>
      <c r="E81" s="47">
        <f>ROUND((+D81-E49+E65),0)</f>
        <v>-13164</v>
      </c>
      <c r="F81" s="47">
        <f>ROUND((+E81-F49+F65),0)</f>
        <v>-12435</v>
      </c>
      <c r="G81" s="47">
        <f>ROUND((+F81-G49+G65),0)</f>
        <v>-32367</v>
      </c>
      <c r="H81" s="47">
        <f>ROUND((+G81-H49+H65),0)</f>
        <v>-8782</v>
      </c>
      <c r="I81" s="47">
        <f>ROUND((+H81-I49+I65),0)</f>
        <v>0</v>
      </c>
      <c r="J81" s="47">
        <f>ROUND((+I81-J49+J65),0)</f>
        <v>0</v>
      </c>
      <c r="K81" s="47">
        <f>ROUND((+J81-K49+K65),0)</f>
        <v>0</v>
      </c>
      <c r="L81" s="47">
        <f>ROUND((+K81-L49+L65),0)</f>
        <v>0</v>
      </c>
      <c r="M81" s="47">
        <f>ROUND((+L81-M49+M65),0)</f>
        <v>0</v>
      </c>
      <c r="N81" s="47">
        <f>ROUND((+M81-N49+N65),0)</f>
        <v>0</v>
      </c>
      <c r="O81" s="47">
        <f>ROUND((+N81-O49+O65),0)</f>
        <v>0</v>
      </c>
      <c r="P81" s="47">
        <f>ROUND((+O81-P49+P65),0)</f>
        <v>-19063</v>
      </c>
      <c r="Q81" s="47">
        <f>ROUND((+P81-Q49+Q65),0)</f>
        <v>-41826</v>
      </c>
      <c r="R81" s="47">
        <f>ROUND((+Q81-R49+R65),0)</f>
        <v>-48464</v>
      </c>
      <c r="S81" s="47">
        <f>ROUND((+R81-S49+S65),0)</f>
        <v>-59031</v>
      </c>
      <c r="T81" s="47">
        <f>ROUND((+S81-T49+T65),0)</f>
        <v>-648804</v>
      </c>
      <c r="U81" s="47">
        <f>ROUND((+T81-U49+U65),0)</f>
        <v>0</v>
      </c>
      <c r="V81" s="47">
        <f>ROUND((+U81-V49+V65),0)</f>
        <v>0</v>
      </c>
      <c r="W81" s="47">
        <f>ROUND((+V81-W49+W65),0)</f>
        <v>0</v>
      </c>
      <c r="X81" s="47">
        <f>ROUND((+W81-X49+X65),0)</f>
        <v>0</v>
      </c>
      <c r="Z81" s="46">
        <f>ROUND((+X81-Z49+Z65),0)</f>
        <v>0</v>
      </c>
      <c r="AA81" s="45">
        <f>+Z81</f>
        <v>0</v>
      </c>
      <c r="AB81" s="44"/>
    </row>
    <row r="82" spans="1:28" s="17" customFormat="1" ht="25" customHeight="1">
      <c r="A82" s="20"/>
      <c r="B82" s="9"/>
      <c r="C82" s="43" t="s">
        <v>2</v>
      </c>
      <c r="D82" s="39">
        <v>0</v>
      </c>
      <c r="E82" s="41">
        <f>ROUND((+D82-E50+E66),0)</f>
        <v>0</v>
      </c>
      <c r="F82" s="41">
        <f>ROUND((+E82-F50+F66),0)</f>
        <v>0</v>
      </c>
      <c r="G82" s="41">
        <f>ROUND((+F82-G50+G66),0)</f>
        <v>0</v>
      </c>
      <c r="H82" s="41">
        <f>ROUND((+G82-H50+H66),0)</f>
        <v>0</v>
      </c>
      <c r="I82" s="41">
        <f>ROUND((+H82-I50+I66),0)</f>
        <v>0</v>
      </c>
      <c r="J82" s="41">
        <f>ROUND((+I82-J50+J66),0)</f>
        <v>0</v>
      </c>
      <c r="K82" s="41">
        <f>ROUND((+J82-K50+K66),0)</f>
        <v>0</v>
      </c>
      <c r="L82" s="41">
        <f>ROUND((+K82-L50+L66),0)</f>
        <v>0</v>
      </c>
      <c r="M82" s="41">
        <f>ROUND((+L82-M50+M66),0)</f>
        <v>0</v>
      </c>
      <c r="N82" s="41">
        <f>ROUND((+M82-N50+N66),0)</f>
        <v>0</v>
      </c>
      <c r="O82" s="41">
        <f>ROUND((+N82-O50+O66),0)</f>
        <v>0</v>
      </c>
      <c r="P82" s="41">
        <f>ROUND((+O82-P50+P66),0)</f>
        <v>0</v>
      </c>
      <c r="Q82" s="41">
        <f>ROUND((+P82-Q50+Q66),0)</f>
        <v>0</v>
      </c>
      <c r="R82" s="41">
        <f>ROUND((+Q82-R50+R66),0)</f>
        <v>0</v>
      </c>
      <c r="S82" s="41">
        <f>ROUND((+R82-S50+S66),0)</f>
        <v>0</v>
      </c>
      <c r="T82" s="41">
        <f>ROUND((+S82-T50+T66),0)</f>
        <v>0</v>
      </c>
      <c r="U82" s="41">
        <f>ROUND((+T82-U50+U66),0)</f>
        <v>0</v>
      </c>
      <c r="V82" s="41">
        <f>ROUND((+U82-V50+V66),0)</f>
        <v>0</v>
      </c>
      <c r="W82" s="41">
        <f>ROUND((+V82-W50+W66),0)</f>
        <v>0</v>
      </c>
      <c r="X82" s="41">
        <f>ROUND((+W82-X50+X66),0)</f>
        <v>0</v>
      </c>
      <c r="Z82" s="40">
        <f>ROUND((+X82-Z50+Z66),0)</f>
        <v>0</v>
      </c>
      <c r="AA82" s="39">
        <f>+Z82</f>
        <v>0</v>
      </c>
      <c r="AB82" s="38"/>
    </row>
    <row r="83" spans="1:28" s="17" customFormat="1" ht="25" customHeight="1">
      <c r="A83" s="20"/>
      <c r="B83" s="9"/>
      <c r="C83" s="43" t="s">
        <v>1</v>
      </c>
      <c r="D83" s="39">
        <v>0</v>
      </c>
      <c r="E83" s="41">
        <f>ROUND((+D83-E51+E67),0)</f>
        <v>0</v>
      </c>
      <c r="F83" s="41">
        <f>ROUND((+E83-F51+F67),0)</f>
        <v>0</v>
      </c>
      <c r="G83" s="41">
        <f>ROUND((+F83-G51+G67),0)</f>
        <v>0</v>
      </c>
      <c r="H83" s="41">
        <f>ROUND((+G83-H51+H67),0)</f>
        <v>0</v>
      </c>
      <c r="I83" s="41">
        <f>ROUND((+H83-I51+I67),0)</f>
        <v>0</v>
      </c>
      <c r="J83" s="41">
        <f>ROUND((+I83-J51+J67),0)</f>
        <v>0</v>
      </c>
      <c r="K83" s="41">
        <f>ROUND((+J83-K51+K67),0)</f>
        <v>0</v>
      </c>
      <c r="L83" s="41">
        <f>ROUND((+K83-L51+L67),0)</f>
        <v>0</v>
      </c>
      <c r="M83" s="41">
        <f>ROUND((+L83-M51+M67),0)</f>
        <v>0</v>
      </c>
      <c r="N83" s="42">
        <f>ROUND((+M83-N51+N67),0)</f>
        <v>0</v>
      </c>
      <c r="O83" s="41">
        <f>ROUND((+N83-O51+O67),0)</f>
        <v>0</v>
      </c>
      <c r="P83" s="41">
        <f>ROUND((+O83-P51+P67),0)</f>
        <v>-23250</v>
      </c>
      <c r="Q83" s="41">
        <f>ROUND((+P83-Q51+Q67),0)</f>
        <v>-4766</v>
      </c>
      <c r="R83" s="41">
        <f>ROUND((+Q83-R51+R67),0)</f>
        <v>0</v>
      </c>
      <c r="S83" s="41">
        <f>ROUND((+R83-S51+S67),0)</f>
        <v>0</v>
      </c>
      <c r="T83" s="41">
        <f>ROUND((+S83-T51+T67),0)</f>
        <v>0</v>
      </c>
      <c r="U83" s="41">
        <f>ROUND((+T83-U51+U67),0)</f>
        <v>0</v>
      </c>
      <c r="V83" s="41">
        <f>ROUND((+U83-V51+V67),0)</f>
        <v>0</v>
      </c>
      <c r="W83" s="41">
        <f>ROUND((+V83-W51+W67),0)</f>
        <v>0</v>
      </c>
      <c r="X83" s="41">
        <f>ROUND((+W83-X51+X67),0)</f>
        <v>0</v>
      </c>
      <c r="Z83" s="40">
        <f>ROUND((+X83-Z51+Z67),0)</f>
        <v>0</v>
      </c>
      <c r="AA83" s="39">
        <f>+Z83</f>
        <v>0</v>
      </c>
      <c r="AB83" s="38"/>
    </row>
    <row r="84" spans="1:28" s="17" customFormat="1" ht="25" customHeight="1" thickBot="1">
      <c r="A84" s="20"/>
      <c r="B84" s="9"/>
      <c r="C84" s="37" t="s">
        <v>0</v>
      </c>
      <c r="D84" s="33">
        <v>-8046</v>
      </c>
      <c r="E84" s="35">
        <f>ROUND((+D84-E55+E71),0)</f>
        <v>-1388</v>
      </c>
      <c r="F84" s="35">
        <f>ROUND((+E84-F55+F71),0)</f>
        <v>0</v>
      </c>
      <c r="G84" s="35">
        <f>ROUND((+F84-G55+G71),0)</f>
        <v>0</v>
      </c>
      <c r="H84" s="35">
        <f>ROUND((+G84-H55+H71),0)</f>
        <v>-1824</v>
      </c>
      <c r="I84" s="35">
        <f>ROUND((+H84-I55+I71),0)</f>
        <v>0</v>
      </c>
      <c r="J84" s="35">
        <f>ROUND((+I84-J55+J71),0)</f>
        <v>0</v>
      </c>
      <c r="K84" s="35">
        <f>ROUND((+J84-K55+K71),0)</f>
        <v>0</v>
      </c>
      <c r="L84" s="35">
        <f>ROUND((+K84-L55+L71),0)</f>
        <v>0</v>
      </c>
      <c r="M84" s="35">
        <f>ROUND((+L84-M55+M71),0)</f>
        <v>0</v>
      </c>
      <c r="N84" s="36">
        <f>ROUND((+M84-N55+N71),0)</f>
        <v>0</v>
      </c>
      <c r="O84" s="35">
        <f>ROUND((+N84-O55+O71),0)</f>
        <v>0</v>
      </c>
      <c r="P84" s="35">
        <f>ROUND((+O84-P55+P71),0)</f>
        <v>-1862</v>
      </c>
      <c r="Q84" s="35">
        <f>ROUND((+P84-Q55+Q71),0)</f>
        <v>-7935</v>
      </c>
      <c r="R84" s="35">
        <f>ROUND((+Q84-R55+R71),0)</f>
        <v>-5961</v>
      </c>
      <c r="S84" s="35">
        <f>ROUND((+R84-S55+S71),0)</f>
        <v>-5696</v>
      </c>
      <c r="T84" s="35">
        <f>ROUND((+S84-T55+T71),0)</f>
        <v>-7844</v>
      </c>
      <c r="U84" s="35">
        <f>ROUND((+T84-U55+U71),0)</f>
        <v>0</v>
      </c>
      <c r="V84" s="35">
        <f>ROUND((+U84-V55+V71),0)</f>
        <v>0</v>
      </c>
      <c r="W84" s="35">
        <f>ROUND((+V84-W55+W71),0)</f>
        <v>0</v>
      </c>
      <c r="X84" s="35">
        <f>ROUND((+W84-X55+X71),0)</f>
        <v>0</v>
      </c>
      <c r="Z84" s="34">
        <f>ROUND((+X84-Z55+Z71),0)</f>
        <v>0</v>
      </c>
      <c r="AA84" s="33">
        <f>+Z84</f>
        <v>0</v>
      </c>
      <c r="AB84" s="32"/>
    </row>
    <row r="85" spans="1:28" s="17" customFormat="1" ht="25" customHeight="1">
      <c r="A85" s="20"/>
      <c r="B85" s="9"/>
      <c r="C85" s="31">
        <f ca="1">NOW()</f>
        <v>42039.751826157408</v>
      </c>
      <c r="D85" s="25"/>
      <c r="E85" s="30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8"/>
      <c r="Z85" s="28"/>
      <c r="AA85" s="25"/>
      <c r="AB85" s="25"/>
    </row>
    <row r="86" spans="1:28" s="17" customFormat="1" ht="20.05" customHeight="1">
      <c r="A86" s="20"/>
      <c r="B86" s="9"/>
      <c r="C86" s="27"/>
      <c r="D86" s="25"/>
      <c r="E86" s="26">
        <f>+E4+E15+E20+E22-E52-E53-E54-E56-E57-E58</f>
        <v>31264377.906999279</v>
      </c>
      <c r="F86" s="26">
        <f>+F4+F15+F20+F22-F52-F53-F54-F56-F57-F58</f>
        <v>18536678.376999281</v>
      </c>
      <c r="G86" s="26">
        <f>+G4+G15+G20+G22-G52-G53-G54-G56-G57-G58</f>
        <v>18530022.796999279</v>
      </c>
      <c r="H86" s="26">
        <f>+H4+H15+H20+H22-H52-H53-H54-H56-H57-H58</f>
        <v>25933808.176999282</v>
      </c>
      <c r="I86" s="26">
        <f>+I4+I15+I20+I22-I52-I53-I54-I56-I57-I58</f>
        <v>47459523.016999282</v>
      </c>
      <c r="J86" s="26">
        <f>+J4+J15+J20+J22-J52-J53-J54-J56-J57-J58</f>
        <v>48487655.636999279</v>
      </c>
      <c r="K86" s="26">
        <f>+K4+K15+K20+K22-K52-K53-K54-K56-K57-K58</f>
        <v>47078207.196999274</v>
      </c>
      <c r="L86" s="26">
        <f>+L4+L15+L20+L22-L52-L53-L54-L56-L57-L58</f>
        <v>50955214.316999264</v>
      </c>
      <c r="M86" s="26">
        <f>+M4+M15+M20+M22-M52-M53-M54-M56-M57-M58</f>
        <v>55388041.116999261</v>
      </c>
      <c r="N86" s="26">
        <f>+N4+N15+N20+N22-N52-N53-N54-N56-N57-N58</f>
        <v>48044241.47699926</v>
      </c>
      <c r="O86" s="26">
        <f>+O4+O15+O20+O22-O52-O53-O54-O56-O57-O58</f>
        <v>39081551.646999262</v>
      </c>
      <c r="P86" s="26">
        <f>+P4+P15+P20+P22-P52-P53-P54-P56-P57-P58</f>
        <v>10624876.146999264</v>
      </c>
      <c r="Q86" s="26">
        <f>+Q4+Q15+Q20+Q22-Q52-Q53-Q54-Q56-Q57-Q58</f>
        <v>12614411.016999265</v>
      </c>
      <c r="R86" s="26">
        <f>+R4+R15+R20+R22-R52-R53-R54-R56-R57-R58</f>
        <v>17297349.646999262</v>
      </c>
      <c r="S86" s="26">
        <f>+S4+S15+S20+S22-S52-S53-S54-S56-S57-S58</f>
        <v>16043228.57699926</v>
      </c>
      <c r="T86" s="26">
        <f>+T4+T15+T20+T22-T52-T53-T54-T56-T57-T58</f>
        <v>10870210.646999259</v>
      </c>
      <c r="U86" s="26">
        <f>+U4+U15+U20+U22-U52-U53-U54-U56-U57-U58</f>
        <v>76487271.216999248</v>
      </c>
      <c r="V86" s="26">
        <f>+V4+V15+V20+V22-V52-V53-V54-V56-V57-V58</f>
        <v>34075016.976999238</v>
      </c>
      <c r="W86" s="26">
        <f>+W4+W15+W20+W22-W52-W53-W54-W56-W57-W58</f>
        <v>44508336.376999229</v>
      </c>
      <c r="X86" s="26">
        <f>+X4+X15+X20+X22-X52-X53-X54-X56-X57-X58</f>
        <v>54726908.876999244</v>
      </c>
      <c r="Z86" s="26">
        <f>+Z4+Z15+Z20+Z22-Z52-Z53-Z54-Z56-Z57-Z58</f>
        <v>59546019.276999243</v>
      </c>
      <c r="AA86" s="25"/>
      <c r="AB86" s="25"/>
    </row>
    <row r="87" spans="1:28" s="17" customFormat="1" ht="20.05" customHeight="1">
      <c r="A87" s="20"/>
      <c r="B87" s="9"/>
      <c r="C87" s="27"/>
      <c r="D87" s="25"/>
      <c r="E87" s="26">
        <f>-D6+E45+E46+E48+E49+E50+E51+E55</f>
        <v>32558345.469999999</v>
      </c>
      <c r="F87" s="26">
        <f>-E6+F45+F46+F48+F49+F50+F51+F55</f>
        <v>17936323.099999998</v>
      </c>
      <c r="G87" s="26">
        <f>-F6+G45+G46+G48+G49+G50+G51+G55</f>
        <v>26414975.379999999</v>
      </c>
      <c r="H87" s="26">
        <f>-G6+H45+H46+H48+H49+H50+H51+H55</f>
        <v>24661910.490000002</v>
      </c>
      <c r="I87" s="26">
        <f>-H6+I45+I46+I48+I49+I50+I51+I55</f>
        <v>27181390.990000002</v>
      </c>
      <c r="J87" s="26">
        <f>-I6+J45+J46+J48+J49+J50+J51+J55</f>
        <v>20892260.940000001</v>
      </c>
      <c r="K87" s="26">
        <f>-J6+K45+K46+K48+K49+K50+K51+K55</f>
        <v>15266725.090000002</v>
      </c>
      <c r="L87" s="26">
        <f>-K6+L45+L46+L48+L49+L50+L51+L55</f>
        <v>15158681.710000001</v>
      </c>
      <c r="M87" s="26">
        <f>-L6+M45+M46+M48+M49+M50+M51+M55</f>
        <v>15902394.83</v>
      </c>
      <c r="N87" s="26">
        <f>-M6+N45+N46+N48+N49+N50+N51+N55</f>
        <v>16882590.16</v>
      </c>
      <c r="O87" s="26">
        <f>-N6+O45+O46+O48+O49+O50+O51+O55</f>
        <v>35872704.219999999</v>
      </c>
      <c r="P87" s="26">
        <f>-O6+P45+P46+P48+P49+P50+P51+P55</f>
        <v>15833120.27</v>
      </c>
      <c r="Q87" s="26">
        <f>-P6+Q45+Q46+Q48+Q49+Q50+Q51+Q55</f>
        <v>24735252.02</v>
      </c>
      <c r="R87" s="26">
        <f>-Q6+R45+R46+R48+R49+R50+R51+R55</f>
        <v>34281536.57</v>
      </c>
      <c r="S87" s="26">
        <f>-R6+S45+S46+S48+S49+S50+S51+S55</f>
        <v>38316681.839999996</v>
      </c>
      <c r="T87" s="26">
        <f>-S6+T45+T46+T48+T49+T50+T51+T55</f>
        <v>59799612.759999998</v>
      </c>
      <c r="U87" s="26">
        <f>-T6+U45+U46+U48+U49+U50+U51+U55</f>
        <v>68122873.540000007</v>
      </c>
      <c r="V87" s="26">
        <f>-U6+V45+V46+V48+V49+V50+V51+V55</f>
        <v>16815505.210000001</v>
      </c>
      <c r="W87" s="26">
        <f>-V6+W45+W46+W48+W49+W50+W51+W55</f>
        <v>16572676.560000001</v>
      </c>
      <c r="X87" s="26">
        <f>-W6+X45+X46+X48+X49+X50+X51+X55</f>
        <v>20903037.09</v>
      </c>
      <c r="Z87" s="26">
        <f>-X6+Z45+Z46+Z48+Z49+Z50+Z51+Z55</f>
        <v>34449719.660000004</v>
      </c>
      <c r="AA87" s="25"/>
      <c r="AB87" s="25"/>
    </row>
    <row r="88" spans="1:28" s="17" customFormat="1" ht="20.05" customHeight="1">
      <c r="A88" s="20"/>
      <c r="B88" s="9"/>
      <c r="C88" s="24"/>
      <c r="D88" s="21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2"/>
      <c r="Z88" s="22"/>
      <c r="AA88" s="21"/>
      <c r="AB88" s="21"/>
    </row>
    <row r="89" spans="1:28" s="17" customFormat="1" ht="20.05" customHeight="1">
      <c r="A89" s="20"/>
      <c r="B89" s="9"/>
      <c r="E89" s="19">
        <f>IF(E86&gt;E87,1,E86/E87)</f>
        <v>0.96025696194565502</v>
      </c>
      <c r="F89" s="19">
        <f>IF(F86&gt;F87,1,F86/F87)</f>
        <v>1</v>
      </c>
      <c r="G89" s="19">
        <f>IF(G86&gt;G87,1,G86/G87)</f>
        <v>0.70149687934326899</v>
      </c>
      <c r="H89" s="19">
        <f>IF(H86&gt;H87,1,H86/H87)</f>
        <v>1</v>
      </c>
      <c r="I89" s="19">
        <f>IF(I86&gt;I87,1,I86/I87)</f>
        <v>1</v>
      </c>
      <c r="J89" s="19">
        <f>IF(J86&gt;J87,1,J86/J87)</f>
        <v>1</v>
      </c>
      <c r="K89" s="19">
        <f>IF(K86&gt;K87,1,K86/K87)</f>
        <v>1</v>
      </c>
      <c r="L89" s="19">
        <f>IF(L86&gt;L87,1,L86/L87)</f>
        <v>1</v>
      </c>
      <c r="M89" s="19">
        <f>IF(M86&gt;M87,1,M86/M87)</f>
        <v>1</v>
      </c>
      <c r="N89" s="19">
        <f>IF(N86&gt;N87,1,N86/N87)</f>
        <v>1</v>
      </c>
      <c r="O89" s="19">
        <f>IF(O86&gt;O87,1,O86/O87)</f>
        <v>1</v>
      </c>
      <c r="P89" s="19">
        <f>IF(P86&gt;P87,1,P86/P87)</f>
        <v>0.67105383940845065</v>
      </c>
      <c r="Q89" s="19">
        <f>IF(Q86&gt;Q87,1,Q86/Q87)</f>
        <v>0.50997705650218261</v>
      </c>
      <c r="R89" s="19">
        <f>IF(R86&gt;R87,1,R86/R87)</f>
        <v>0.50456751294328761</v>
      </c>
      <c r="S89" s="19">
        <f>IF(S86&gt;S87,1,S86/S87)</f>
        <v>0.41870088448659004</v>
      </c>
      <c r="T89" s="19">
        <f>IF(T86&gt;T87,1,T86/T87)</f>
        <v>0.18177727489015363</v>
      </c>
      <c r="U89" s="19">
        <f>IF(U86&gt;U87,1,U86/U87)</f>
        <v>1</v>
      </c>
      <c r="V89" s="19">
        <f>IF(V86&gt;V87,1,V86/V87)</f>
        <v>1</v>
      </c>
      <c r="W89" s="19">
        <f>IF(W86&gt;W87,1,W86/W87)</f>
        <v>1</v>
      </c>
      <c r="X89" s="18">
        <f>IF(X86&gt;X87,1,X86/X87)</f>
        <v>1</v>
      </c>
      <c r="Z89" s="18">
        <f>IF(Z86&gt;Z87,1,Z86/Z87)</f>
        <v>1</v>
      </c>
    </row>
    <row r="90" spans="1:28" s="13" customFormat="1" ht="20.05" customHeight="1">
      <c r="A90" s="16"/>
      <c r="B90" s="9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4"/>
      <c r="Z90" s="14"/>
    </row>
    <row r="91" spans="1:28" ht="20.05" customHeight="1">
      <c r="B91" s="9"/>
      <c r="E91" s="12"/>
    </row>
    <row r="92" spans="1:28" ht="20.05" customHeight="1">
      <c r="B92" s="9"/>
      <c r="E92" s="12"/>
    </row>
    <row r="93" spans="1:28" ht="20.05" customHeight="1">
      <c r="B93" s="9"/>
      <c r="E93" s="11"/>
    </row>
    <row r="94" spans="1:28" ht="20.05" customHeight="1">
      <c r="B94" s="9"/>
      <c r="E94" s="10"/>
    </row>
    <row r="95" spans="1:28" ht="20.05" customHeight="1">
      <c r="B95" s="9"/>
      <c r="E95" s="10"/>
    </row>
    <row r="96" spans="1:28" ht="20.05" customHeight="1">
      <c r="B96" s="9"/>
    </row>
    <row r="97" spans="2:2" s="1" customFormat="1" ht="20.05" customHeight="1">
      <c r="B97" s="9"/>
    </row>
    <row r="98" spans="2:2" s="1" customFormat="1" ht="20.05" customHeight="1">
      <c r="B98" s="9"/>
    </row>
    <row r="99" spans="2:2" s="1" customFormat="1" ht="20.05" customHeight="1">
      <c r="B99" s="9"/>
    </row>
    <row r="100" spans="2:2" s="1" customFormat="1" ht="20.05" customHeight="1">
      <c r="B100" s="9"/>
    </row>
    <row r="101" spans="2:2" s="1" customFormat="1" ht="20.05" customHeight="1">
      <c r="B101" s="9"/>
    </row>
    <row r="102" spans="2:2" s="1" customFormat="1" ht="20.05" customHeight="1">
      <c r="B102" s="9"/>
    </row>
    <row r="103" spans="2:2" s="1" customFormat="1" ht="20.05" customHeight="1">
      <c r="B103" s="9"/>
    </row>
    <row r="104" spans="2:2" s="1" customFormat="1" ht="20.05" customHeight="1">
      <c r="B104" s="9"/>
    </row>
    <row r="105" spans="2:2" s="1" customFormat="1" ht="20.05" customHeight="1">
      <c r="B105" s="9"/>
    </row>
    <row r="106" spans="2:2" s="1" customFormat="1" ht="20.05" customHeight="1">
      <c r="B106" s="9"/>
    </row>
    <row r="107" spans="2:2" s="1" customFormat="1" ht="20.05" customHeight="1">
      <c r="B107" s="9"/>
    </row>
    <row r="108" spans="2:2" s="1" customFormat="1" ht="20.05" customHeight="1">
      <c r="B108" s="9"/>
    </row>
    <row r="109" spans="2:2" s="1" customFormat="1" ht="20.05" customHeight="1">
      <c r="B109" s="9"/>
    </row>
    <row r="110" spans="2:2" s="1" customFormat="1" ht="20.05" customHeight="1">
      <c r="B110" s="9"/>
    </row>
    <row r="111" spans="2:2" s="1" customFormat="1" ht="20.05" customHeight="1">
      <c r="B111" s="9"/>
    </row>
    <row r="112" spans="2:2" s="1" customFormat="1" ht="20.05" customHeight="1">
      <c r="B112" s="9"/>
    </row>
    <row r="113" spans="2:2" s="1" customFormat="1" ht="20.05" customHeight="1">
      <c r="B113" s="9"/>
    </row>
    <row r="114" spans="2:2" s="1" customFormat="1" ht="20.05" customHeight="1">
      <c r="B114" s="9"/>
    </row>
    <row r="115" spans="2:2" s="1" customFormat="1" ht="20.05" customHeight="1">
      <c r="B115" s="9"/>
    </row>
    <row r="116" spans="2:2" s="1" customFormat="1" ht="20.05" customHeight="1">
      <c r="B116" s="9"/>
    </row>
    <row r="117" spans="2:2" s="1" customFormat="1" ht="20.05" customHeight="1">
      <c r="B117" s="9"/>
    </row>
    <row r="118" spans="2:2" s="1" customFormat="1" ht="20.05" customHeight="1">
      <c r="B118" s="9"/>
    </row>
    <row r="119" spans="2:2" s="1" customFormat="1" ht="20.05" customHeight="1">
      <c r="B119" s="9"/>
    </row>
    <row r="120" spans="2:2" s="1" customFormat="1" ht="20.05" customHeight="1">
      <c r="B120" s="9"/>
    </row>
    <row r="121" spans="2:2" s="1" customFormat="1" ht="20.05" customHeight="1">
      <c r="B121" s="9"/>
    </row>
    <row r="122" spans="2:2" s="1" customFormat="1" ht="20.05" customHeight="1">
      <c r="B122" s="8"/>
    </row>
  </sheetData>
  <autoFilter ref="A1:A121">
    <filterColumn colId="0"/>
  </autoFilter>
  <pageMargins left="0" right="0" top="0" bottom="0.35433070866141736" header="0" footer="0.19685039370078741"/>
  <pageSetup paperSize="8" scale="47" orientation="landscape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Sistema</vt:lpstr>
      <vt:lpstr>Sistema!Area_de_impressao</vt:lpstr>
      <vt:lpstr>Sistema!Titulos_de_impressao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Sptrans</dc:creator>
  <cp:lastModifiedBy>Sptrans</cp:lastModifiedBy>
  <dcterms:created xsi:type="dcterms:W3CDTF">2015-02-04T20:00:39Z</dcterms:created>
  <dcterms:modified xsi:type="dcterms:W3CDTF">2015-02-04T20:02:38Z</dcterms:modified>
</cp:coreProperties>
</file>