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<sst xmlns="http://schemas.openxmlformats.org/spreadsheetml/2006/main" count="108" uniqueCount="107">
  <si>
    <t xml:space="preserve">Consórcio Transcooper Fênix </t>
  </si>
  <si>
    <t xml:space="preserve">Consórcio Transcooper Fênix        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</si>
  <si>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</si>
  <si>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</si>
  <si>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</si>
  <si>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</si>
  <si>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</si>
  <si>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</si>
  <si>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</si>
  <si>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</si>
  <si>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</si>
  <si>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</si>
  <si>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</si>
  <si>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</si>
  <si>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</si>
  <si>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</si>
  <si>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</si>
  <si>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</si>
  <si>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</si>
  <si>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</si>
  <si>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</si>
  <si>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</si>
  <si>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</si>
  <si>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9.2. Transcooper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</si>
  <si>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</si>
  <si>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</si>
  <si>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</si>
  <si>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</si>
  <si>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</si>
  <si>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</si>
  <si>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</si>
  <si>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</si>
  <si>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</si>
  <si>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</si>
  <si>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</si>
  <si>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</si>
  <si>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</si>
  <si>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</si>
  <si>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</si>
  <si>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</si>
  <si>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</si>
  <si>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</si>
  <si>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</si>
  <si>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</si>
  <si>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</si>
  <si>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</si>
  <si>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</si>
  <si>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</si>
  <si>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</si>
  <si>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</si>
  <si>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</si>
  <si>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</si>
  <si>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</si>
  <si>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</si>
  <si>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</si>
  <si>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</si>
  <si>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</si>
  <si>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</si>
  <si>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</si>
  <si>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</si>
  <si>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</si>
  <si>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</si>
  <si>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</si>
  <si>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</si>
  <si>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</si>
  <si>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</si>
  <si>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</si>
  <si>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</si>
  <si>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</si>
  <si>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</si>
  <si>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</si>
  <si>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</si>
  <si>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</si>
  <si>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</si>
  <si>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</si>
  <si>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</si>
  <si>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</si>
  <si>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</si>
  <si>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</si>
  <si>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</si>
  <si>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</si>
  <si>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</si>
  <si>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</si>
  <si>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</si>
  <si>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</si>
  <si>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</si>
  <si>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</si>
  <si>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</si>
  <si>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</si>
  <si>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</si>
  <si>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</si>
  <si>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</si>
  <si>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</si>
  <si>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</si>
  <si>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</si>
  <si>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</si>
  <si>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</si>
  <si>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10.1. Fênix</t>
  </si>
  <si>
    <t>10.2. Transcooper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</si>
  <si>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</si>
  <si>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</si>
  <si>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</si>
  <si>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</si>
  <si>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</si>
  <si>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</si>
  <si>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</si>
  <si>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OPERAÇÃO 28/02/15 - VENCIMENTO 06/03/15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</si>
</sst>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170" fontId="41" fillId="0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2"/>
    </xf>
    <xf numFmtId="0" fontId="41" fillId="34" borderId="10" xfId="0" applyFont="1" applyFill="1" applyBorder="1" applyAlignment="1">
      <alignment vertical="center"/>
    </xf>
    <xf numFmtId="43" fontId="41" fillId="34" borderId="10" xfId="52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3"/>
    </xf>
    <xf numFmtId="172" fontId="41" fillId="34" borderId="10" xfId="52" applyNumberFormat="1" applyFont="1" applyFill="1" applyBorder="1" applyAlignment="1">
      <alignment vertical="center"/>
    </xf>
    <xf numFmtId="0" fontId="41" fillId="35" borderId="10" xfId="0" applyFont="1" applyFill="1" applyBorder="1" applyAlignment="1">
      <alignment horizontal="left" vertical="center" indent="1"/>
    </xf>
    <xf numFmtId="170" fontId="41" fillId="35" borderId="10" xfId="45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2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21">
      <c r="A2" s="73" t="s">
        <v>106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23.25" customHeight="1">
      <c r="A3" s="5"/>
      <c r="B3" s="6"/>
      <c r="C3" s="5" t="s">
        <v>2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4" t="s">
        <v>3</v>
      </c>
      <c r="B4" s="74" t="s">
        <v>46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 t="s">
        <v>4</v>
      </c>
    </row>
    <row r="5" spans="1:14" ht="42" customHeight="1">
      <c r="A5" s="74"/>
      <c r="B5" s="4" t="s">
        <v>0</v>
      </c>
      <c r="C5" s="4" t="s">
        <v>1</v>
      </c>
      <c r="D5" s="4" t="s">
        <v>44</v>
      </c>
      <c r="E5" s="4" t="s">
        <v>69</v>
      </c>
      <c r="F5" s="4" t="s">
        <v>68</v>
      </c>
      <c r="G5" s="4" t="s">
        <v>70</v>
      </c>
      <c r="H5" s="4" t="s">
        <v>71</v>
      </c>
      <c r="I5" s="4" t="s">
        <v>72</v>
      </c>
      <c r="J5" s="4" t="s">
        <v>73</v>
      </c>
      <c r="K5" s="4" t="s">
        <v>72</v>
      </c>
      <c r="L5" s="4" t="s">
        <v>74</v>
      </c>
      <c r="M5" s="4" t="s">
        <v>75</v>
      </c>
      <c r="N5" s="74"/>
    </row>
    <row r="6" spans="1:14" ht="20.25" customHeight="1">
      <c r="A6" s="74"/>
      <c r="B6" s="3" t="s">
        <v>32</v>
      </c>
      <c r="C6" s="3" t="s">
        <v>33</v>
      </c>
      <c r="D6" s="3" t="s">
        <v>34</v>
      </c>
      <c r="E6" s="3" t="s">
        <v>35</v>
      </c>
      <c r="F6" s="3" t="s">
        <v>36</v>
      </c>
      <c r="G6" s="3" t="s">
        <v>37</v>
      </c>
      <c r="H6" s="3" t="s">
        <v>43</v>
      </c>
      <c r="I6" s="3" t="s">
        <v>38</v>
      </c>
      <c r="J6" s="3" t="s">
        <v>40</v>
      </c>
      <c r="K6" s="3" t="s">
        <v>39</v>
      </c>
      <c r="L6" s="3" t="s">
        <v>41</v>
      </c>
      <c r="M6" s="3" t="s">
        <v>42</v>
      </c>
      <c r="N6" s="74"/>
    </row>
    <row r="7" spans="1:16" ht="18.75" customHeight="1">
      <c r="A7" s="9" t="s">
        <v>5</v>
      </c>
      <c r="B7" s="10">
        <f>B8+B20+B24</f>
        <v>328918</v>
      </c>
      <c r="C7" s="10">
        <f>C8+C20+C24</f>
        <v>252051</v>
      </c>
      <c r="D7" s="10">
        <f>D8+D20+D24</f>
        <v>274439</v>
      </c>
      <c r="E7" s="10">
        <f>E8+E20+E24</f>
        <v>52430</v>
      </c>
      <c r="F7" s="10">
        <f aca="true" t="shared" si="0" ref="F7:M7">F8+F20+F24</f>
        <v>198599</v>
      </c>
      <c r="G7" s="10">
        <f t="shared" si="0"/>
        <v>334644</v>
      </c>
      <c r="H7" s="10">
        <f t="shared" si="0"/>
        <v>282884</v>
      </c>
      <c r="I7" s="10">
        <f t="shared" si="0"/>
        <v>130650</v>
      </c>
      <c r="J7" s="10">
        <f t="shared" si="0"/>
        <v>210790</v>
      </c>
      <c r="K7" s="10">
        <f t="shared" si="0"/>
        <v>218257</v>
      </c>
      <c r="L7" s="10">
        <f t="shared" si="0"/>
        <v>104304</v>
      </c>
      <c r="M7" s="10">
        <f t="shared" si="0"/>
        <v>55845</v>
      </c>
      <c r="N7" s="10">
        <f>+N8+N20+N24</f>
        <v>2443811</v>
      </c>
      <c r="P7" s="39"/>
    </row>
    <row r="8" spans="1:14" ht="18.75" customHeight="1">
      <c r="A8" s="11" t="s">
        <v>31</v>
      </c>
      <c r="B8" s="12">
        <f>+B9+B12+B16</f>
        <v>187705</v>
      </c>
      <c r="C8" s="12">
        <f>+C9+C12+C16</f>
        <v>151504</v>
      </c>
      <c r="D8" s="12">
        <f>+D9+D12+D16</f>
        <v>171610</v>
      </c>
      <c r="E8" s="12">
        <f>+E9+E12+E16</f>
        <v>31957</v>
      </c>
      <c r="F8" s="12">
        <f aca="true" t="shared" si="1" ref="F8:M8">+F9+F12+F16</f>
        <v>117120</v>
      </c>
      <c r="G8" s="12">
        <f t="shared" si="1"/>
        <v>201240</v>
      </c>
      <c r="H8" s="12">
        <f t="shared" si="1"/>
        <v>166368</v>
      </c>
      <c r="I8" s="12">
        <f t="shared" si="1"/>
        <v>78041</v>
      </c>
      <c r="J8" s="12">
        <f t="shared" si="1"/>
        <v>128585</v>
      </c>
      <c r="K8" s="12">
        <f t="shared" si="1"/>
        <v>123249</v>
      </c>
      <c r="L8" s="12">
        <f t="shared" si="1"/>
        <v>63972</v>
      </c>
      <c r="M8" s="12">
        <f t="shared" si="1"/>
        <v>36648</v>
      </c>
      <c r="N8" s="12">
        <f>SUM(B8:M8)</f>
        <v>1457999</v>
      </c>
    </row>
    <row r="9" spans="1:14" ht="18.75" customHeight="1">
      <c r="A9" s="13" t="s">
        <v>6</v>
      </c>
      <c r="B9" s="14">
        <v>28857</v>
      </c>
      <c r="C9" s="14">
        <v>29164</v>
      </c>
      <c r="D9" s="14">
        <v>20145</v>
      </c>
      <c r="E9" s="14">
        <v>4277</v>
      </c>
      <c r="F9" s="14">
        <v>14817</v>
      </c>
      <c r="G9" s="14">
        <v>28493</v>
      </c>
      <c r="H9" s="14">
        <v>31836</v>
      </c>
      <c r="I9" s="14">
        <v>9543</v>
      </c>
      <c r="J9" s="14">
        <v>21192</v>
      </c>
      <c r="K9" s="14">
        <v>15139</v>
      </c>
      <c r="L9" s="14">
        <v>11324</v>
      </c>
      <c r="M9" s="14">
        <v>6348</v>
      </c>
      <c r="N9" s="12">
        <f aca="true" t="shared" si="2" ref="N9:N19">SUM(B9:M9)</f>
        <v>221135</v>
      </c>
    </row>
    <row r="10" spans="1:14" ht="18.75" customHeight="1">
      <c r="A10" s="15" t="s">
        <v>7</v>
      </c>
      <c r="B10" s="14">
        <f>+B9-B11</f>
        <v>28857</v>
      </c>
      <c r="C10" s="14">
        <f>+C9-C11</f>
        <v>29164</v>
      </c>
      <c r="D10" s="14">
        <f>+D9-D11</f>
        <v>20145</v>
      </c>
      <c r="E10" s="14">
        <f>+E9-E11</f>
        <v>4277</v>
      </c>
      <c r="F10" s="14">
        <f aca="true" t="shared" si="3" ref="F10:M10">+F9-F11</f>
        <v>14817</v>
      </c>
      <c r="G10" s="14">
        <f t="shared" si="3"/>
        <v>28493</v>
      </c>
      <c r="H10" s="14">
        <f t="shared" si="3"/>
        <v>31836</v>
      </c>
      <c r="I10" s="14">
        <f t="shared" si="3"/>
        <v>9543</v>
      </c>
      <c r="J10" s="14">
        <f t="shared" si="3"/>
        <v>21192</v>
      </c>
      <c r="K10" s="14">
        <f t="shared" si="3"/>
        <v>15139</v>
      </c>
      <c r="L10" s="14">
        <f t="shared" si="3"/>
        <v>11324</v>
      </c>
      <c r="M10" s="14">
        <f t="shared" si="3"/>
        <v>6348</v>
      </c>
      <c r="N10" s="12">
        <f t="shared" si="2"/>
        <v>221135</v>
      </c>
    </row>
    <row r="11" spans="1:14" ht="18.75" customHeight="1">
      <c r="A11" s="15" t="s">
        <v>8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26</v>
      </c>
      <c r="B12" s="14">
        <f>B13+B14+B15</f>
        <v>149654</v>
      </c>
      <c r="C12" s="14">
        <f>C13+C14+C15</f>
        <v>115457</v>
      </c>
      <c r="D12" s="14">
        <f>D13+D14+D15</f>
        <v>145574</v>
      </c>
      <c r="E12" s="14">
        <f>E13+E14+E15</f>
        <v>26359</v>
      </c>
      <c r="F12" s="14">
        <f aca="true" t="shared" si="4" ref="F12:M12">F13+F14+F15</f>
        <v>96996</v>
      </c>
      <c r="G12" s="14">
        <f t="shared" si="4"/>
        <v>163040</v>
      </c>
      <c r="H12" s="14">
        <f t="shared" si="4"/>
        <v>127618</v>
      </c>
      <c r="I12" s="14">
        <f t="shared" si="4"/>
        <v>65342</v>
      </c>
      <c r="J12" s="14">
        <f t="shared" si="4"/>
        <v>102322</v>
      </c>
      <c r="K12" s="14">
        <f t="shared" si="4"/>
        <v>102703</v>
      </c>
      <c r="L12" s="14">
        <f t="shared" si="4"/>
        <v>50513</v>
      </c>
      <c r="M12" s="14">
        <f t="shared" si="4"/>
        <v>29255</v>
      </c>
      <c r="N12" s="12">
        <f t="shared" si="2"/>
        <v>1174833</v>
      </c>
    </row>
    <row r="13" spans="1:14" ht="18.75" customHeight="1">
      <c r="A13" s="15" t="s">
        <v>9</v>
      </c>
      <c r="B13" s="14">
        <v>75935</v>
      </c>
      <c r="C13" s="14">
        <v>61418</v>
      </c>
      <c r="D13" s="14">
        <v>73476</v>
      </c>
      <c r="E13" s="14">
        <v>13450</v>
      </c>
      <c r="F13" s="14">
        <v>49535</v>
      </c>
      <c r="G13" s="14">
        <v>84525</v>
      </c>
      <c r="H13" s="14">
        <v>68389</v>
      </c>
      <c r="I13" s="14">
        <v>33237</v>
      </c>
      <c r="J13" s="14">
        <v>52150</v>
      </c>
      <c r="K13" s="14">
        <v>51891</v>
      </c>
      <c r="L13" s="14">
        <v>24966</v>
      </c>
      <c r="M13" s="14">
        <v>14183</v>
      </c>
      <c r="N13" s="12">
        <f t="shared" si="2"/>
        <v>603155</v>
      </c>
    </row>
    <row r="14" spans="1:14" ht="18.75" customHeight="1">
      <c r="A14" s="15" t="s">
        <v>10</v>
      </c>
      <c r="B14" s="14">
        <v>67672</v>
      </c>
      <c r="C14" s="14">
        <v>48657</v>
      </c>
      <c r="D14" s="14">
        <v>66865</v>
      </c>
      <c r="E14" s="14">
        <v>11695</v>
      </c>
      <c r="F14" s="14">
        <v>42940</v>
      </c>
      <c r="G14" s="14">
        <v>70194</v>
      </c>
      <c r="H14" s="14">
        <v>53960</v>
      </c>
      <c r="I14" s="14">
        <v>29879</v>
      </c>
      <c r="J14" s="14">
        <v>46327</v>
      </c>
      <c r="K14" s="14">
        <v>47333</v>
      </c>
      <c r="L14" s="14">
        <v>23967</v>
      </c>
      <c r="M14" s="14">
        <v>14219</v>
      </c>
      <c r="N14" s="12">
        <f t="shared" si="2"/>
        <v>523708</v>
      </c>
    </row>
    <row r="15" spans="1:14" ht="18.75" customHeight="1">
      <c r="A15" s="15" t="s">
        <v>11</v>
      </c>
      <c r="B15" s="14">
        <v>6047</v>
      </c>
      <c r="C15" s="14">
        <v>5382</v>
      </c>
      <c r="D15" s="14">
        <v>5233</v>
      </c>
      <c r="E15" s="14">
        <v>1214</v>
      </c>
      <c r="F15" s="14">
        <v>4521</v>
      </c>
      <c r="G15" s="14">
        <v>8321</v>
      </c>
      <c r="H15" s="14">
        <v>5269</v>
      </c>
      <c r="I15" s="14">
        <v>2226</v>
      </c>
      <c r="J15" s="14">
        <v>3845</v>
      </c>
      <c r="K15" s="14">
        <v>3479</v>
      </c>
      <c r="L15" s="14">
        <v>1580</v>
      </c>
      <c r="M15" s="14">
        <v>853</v>
      </c>
      <c r="N15" s="12">
        <f t="shared" si="2"/>
        <v>47970</v>
      </c>
    </row>
    <row r="16" spans="1:14" ht="18.75" customHeight="1">
      <c r="A16" s="16" t="s">
        <v>30</v>
      </c>
      <c r="B16" s="14">
        <f>B17+B18+B19</f>
        <v>9194</v>
      </c>
      <c r="C16" s="14">
        <f>C17+C18+C19</f>
        <v>6883</v>
      </c>
      <c r="D16" s="14">
        <f>D17+D18+D19</f>
        <v>5891</v>
      </c>
      <c r="E16" s="14">
        <f>E17+E18+E19</f>
        <v>1321</v>
      </c>
      <c r="F16" s="14">
        <f aca="true" t="shared" si="5" ref="F16:M16">F17+F18+F19</f>
        <v>5307</v>
      </c>
      <c r="G16" s="14">
        <f t="shared" si="5"/>
        <v>9707</v>
      </c>
      <c r="H16" s="14">
        <f t="shared" si="5"/>
        <v>6914</v>
      </c>
      <c r="I16" s="14">
        <f t="shared" si="5"/>
        <v>3156</v>
      </c>
      <c r="J16" s="14">
        <f t="shared" si="5"/>
        <v>5071</v>
      </c>
      <c r="K16" s="14">
        <f t="shared" si="5"/>
        <v>5407</v>
      </c>
      <c r="L16" s="14">
        <f t="shared" si="5"/>
        <v>2135</v>
      </c>
      <c r="M16" s="14">
        <f t="shared" si="5"/>
        <v>1045</v>
      </c>
      <c r="N16" s="12">
        <f t="shared" si="2"/>
        <v>62031</v>
      </c>
    </row>
    <row r="17" spans="1:14" ht="18.75" customHeight="1">
      <c r="A17" s="15" t="s">
        <v>27</v>
      </c>
      <c r="B17" s="14">
        <v>4079</v>
      </c>
      <c r="C17" s="14">
        <v>3336</v>
      </c>
      <c r="D17" s="14">
        <v>2847</v>
      </c>
      <c r="E17" s="14">
        <v>647</v>
      </c>
      <c r="F17" s="14">
        <v>2526</v>
      </c>
      <c r="G17" s="14">
        <v>4915</v>
      </c>
      <c r="H17" s="14">
        <v>3498</v>
      </c>
      <c r="I17" s="14">
        <v>1649</v>
      </c>
      <c r="J17" s="14">
        <v>2730</v>
      </c>
      <c r="K17" s="14">
        <v>2796</v>
      </c>
      <c r="L17" s="14">
        <v>1188</v>
      </c>
      <c r="M17" s="14">
        <v>499</v>
      </c>
      <c r="N17" s="12">
        <f t="shared" si="2"/>
        <v>30710</v>
      </c>
    </row>
    <row r="18" spans="1:14" ht="18.75" customHeight="1">
      <c r="A18" s="15" t="s">
        <v>28</v>
      </c>
      <c r="B18" s="14">
        <v>530</v>
      </c>
      <c r="C18" s="14">
        <v>359</v>
      </c>
      <c r="D18" s="14">
        <v>363</v>
      </c>
      <c r="E18" s="14">
        <v>63</v>
      </c>
      <c r="F18" s="14">
        <v>291</v>
      </c>
      <c r="G18" s="14">
        <v>554</v>
      </c>
      <c r="H18" s="14">
        <v>390</v>
      </c>
      <c r="I18" s="14">
        <v>205</v>
      </c>
      <c r="J18" s="14">
        <v>249</v>
      </c>
      <c r="K18" s="14">
        <v>299</v>
      </c>
      <c r="L18" s="14">
        <v>128</v>
      </c>
      <c r="M18" s="14">
        <v>66</v>
      </c>
      <c r="N18" s="12">
        <f t="shared" si="2"/>
        <v>3497</v>
      </c>
    </row>
    <row r="19" spans="1:14" ht="18.75" customHeight="1">
      <c r="A19" s="15" t="s">
        <v>29</v>
      </c>
      <c r="B19" s="14">
        <v>4585</v>
      </c>
      <c r="C19" s="14">
        <v>3188</v>
      </c>
      <c r="D19" s="14">
        <v>2681</v>
      </c>
      <c r="E19" s="14">
        <v>611</v>
      </c>
      <c r="F19" s="14">
        <v>2490</v>
      </c>
      <c r="G19" s="14">
        <v>4238</v>
      </c>
      <c r="H19" s="14">
        <v>3026</v>
      </c>
      <c r="I19" s="14">
        <v>1302</v>
      </c>
      <c r="J19" s="14">
        <v>2092</v>
      </c>
      <c r="K19" s="14">
        <v>2312</v>
      </c>
      <c r="L19" s="14">
        <v>819</v>
      </c>
      <c r="M19" s="14">
        <v>480</v>
      </c>
      <c r="N19" s="12">
        <f t="shared" si="2"/>
        <v>27824</v>
      </c>
    </row>
    <row r="20" spans="1:14" ht="18.75" customHeight="1">
      <c r="A20" s="17" t="s">
        <v>12</v>
      </c>
      <c r="B20" s="18">
        <f>B21+B22+B23</f>
        <v>101500</v>
      </c>
      <c r="C20" s="18">
        <f>C21+C22+C23</f>
        <v>66747</v>
      </c>
      <c r="D20" s="18">
        <f>D21+D22+D23</f>
        <v>68246</v>
      </c>
      <c r="E20" s="18">
        <f>E21+E22+E23</f>
        <v>12601</v>
      </c>
      <c r="F20" s="18">
        <f aca="true" t="shared" si="6" ref="F20:M20">F21+F22+F23</f>
        <v>51588</v>
      </c>
      <c r="G20" s="18">
        <f t="shared" si="6"/>
        <v>85062</v>
      </c>
      <c r="H20" s="18">
        <f t="shared" si="6"/>
        <v>78244</v>
      </c>
      <c r="I20" s="18">
        <f t="shared" si="6"/>
        <v>38240</v>
      </c>
      <c r="J20" s="18">
        <f t="shared" si="6"/>
        <v>56752</v>
      </c>
      <c r="K20" s="18">
        <f t="shared" si="6"/>
        <v>74787</v>
      </c>
      <c r="L20" s="18">
        <f t="shared" si="6"/>
        <v>32142</v>
      </c>
      <c r="M20" s="18">
        <f t="shared" si="6"/>
        <v>15923</v>
      </c>
      <c r="N20" s="12">
        <f aca="true" t="shared" si="7" ref="N20:N26">SUM(B20:M20)</f>
        <v>681832</v>
      </c>
    </row>
    <row r="21" spans="1:14" ht="18.75" customHeight="1">
      <c r="A21" s="13" t="s">
        <v>13</v>
      </c>
      <c r="B21" s="14">
        <v>56048</v>
      </c>
      <c r="C21" s="14">
        <v>40455</v>
      </c>
      <c r="D21" s="14">
        <v>38228</v>
      </c>
      <c r="E21" s="14">
        <v>7260</v>
      </c>
      <c r="F21" s="14">
        <v>29766</v>
      </c>
      <c r="G21" s="14">
        <v>50045</v>
      </c>
      <c r="H21" s="14">
        <v>47018</v>
      </c>
      <c r="I21" s="14">
        <v>21348</v>
      </c>
      <c r="J21" s="14">
        <v>32240</v>
      </c>
      <c r="K21" s="14">
        <v>40794</v>
      </c>
      <c r="L21" s="14">
        <v>17472</v>
      </c>
      <c r="M21" s="14">
        <v>8601</v>
      </c>
      <c r="N21" s="12">
        <f t="shared" si="7"/>
        <v>389275</v>
      </c>
    </row>
    <row r="22" spans="1:14" ht="18.75" customHeight="1">
      <c r="A22" s="13" t="s">
        <v>14</v>
      </c>
      <c r="B22" s="14">
        <v>41992</v>
      </c>
      <c r="C22" s="14">
        <v>23828</v>
      </c>
      <c r="D22" s="14">
        <v>27810</v>
      </c>
      <c r="E22" s="14">
        <v>4841</v>
      </c>
      <c r="F22" s="14">
        <v>19771</v>
      </c>
      <c r="G22" s="14">
        <v>31447</v>
      </c>
      <c r="H22" s="14">
        <v>28730</v>
      </c>
      <c r="I22" s="14">
        <v>15800</v>
      </c>
      <c r="J22" s="14">
        <v>22773</v>
      </c>
      <c r="K22" s="14">
        <v>31898</v>
      </c>
      <c r="L22" s="14">
        <v>13829</v>
      </c>
      <c r="M22" s="14">
        <v>6944</v>
      </c>
      <c r="N22" s="12">
        <f t="shared" si="7"/>
        <v>269663</v>
      </c>
    </row>
    <row r="23" spans="1:14" ht="18.75" customHeight="1">
      <c r="A23" s="13" t="s">
        <v>15</v>
      </c>
      <c r="B23" s="14">
        <v>3460</v>
      </c>
      <c r="C23" s="14">
        <v>2464</v>
      </c>
      <c r="D23" s="14">
        <v>2208</v>
      </c>
      <c r="E23" s="14">
        <v>500</v>
      </c>
      <c r="F23" s="14">
        <v>2051</v>
      </c>
      <c r="G23" s="14">
        <v>3570</v>
      </c>
      <c r="H23" s="14">
        <v>2496</v>
      </c>
      <c r="I23" s="14">
        <v>1092</v>
      </c>
      <c r="J23" s="14">
        <v>1739</v>
      </c>
      <c r="K23" s="14">
        <v>2095</v>
      </c>
      <c r="L23" s="14">
        <v>841</v>
      </c>
      <c r="M23" s="14">
        <v>378</v>
      </c>
      <c r="N23" s="12">
        <f t="shared" si="7"/>
        <v>22894</v>
      </c>
    </row>
    <row r="24" spans="1:14" ht="18.75" customHeight="1">
      <c r="A24" s="17" t="s">
        <v>16</v>
      </c>
      <c r="B24" s="14">
        <f>B25+B26</f>
        <v>39713</v>
      </c>
      <c r="C24" s="14">
        <f>C25+C26</f>
        <v>33800</v>
      </c>
      <c r="D24" s="14">
        <f>D25+D26</f>
        <v>34583</v>
      </c>
      <c r="E24" s="14">
        <f>E25+E26</f>
        <v>7872</v>
      </c>
      <c r="F24" s="14">
        <f aca="true" t="shared" si="8" ref="F24:M24">F25+F26</f>
        <v>29891</v>
      </c>
      <c r="G24" s="14">
        <f t="shared" si="8"/>
        <v>48342</v>
      </c>
      <c r="H24" s="14">
        <f t="shared" si="8"/>
        <v>38272</v>
      </c>
      <c r="I24" s="14">
        <f t="shared" si="8"/>
        <v>14369</v>
      </c>
      <c r="J24" s="14">
        <f t="shared" si="8"/>
        <v>25453</v>
      </c>
      <c r="K24" s="14">
        <f t="shared" si="8"/>
        <v>20221</v>
      </c>
      <c r="L24" s="14">
        <f t="shared" si="8"/>
        <v>8190</v>
      </c>
      <c r="M24" s="14">
        <f t="shared" si="8"/>
        <v>3274</v>
      </c>
      <c r="N24" s="12">
        <f t="shared" si="7"/>
        <v>303980</v>
      </c>
    </row>
    <row r="25" spans="1:14" ht="18.75" customHeight="1">
      <c r="A25" s="13" t="s">
        <v>17</v>
      </c>
      <c r="B25" s="14">
        <v>25416</v>
      </c>
      <c r="C25" s="14">
        <v>21632</v>
      </c>
      <c r="D25" s="14">
        <v>22133</v>
      </c>
      <c r="E25" s="14">
        <v>5038</v>
      </c>
      <c r="F25" s="14">
        <v>19130</v>
      </c>
      <c r="G25" s="14">
        <v>30939</v>
      </c>
      <c r="H25" s="14">
        <v>24494</v>
      </c>
      <c r="I25" s="14">
        <v>9196</v>
      </c>
      <c r="J25" s="14">
        <v>16290</v>
      </c>
      <c r="K25" s="14">
        <v>12941</v>
      </c>
      <c r="L25" s="14">
        <v>5242</v>
      </c>
      <c r="M25" s="14">
        <v>2095</v>
      </c>
      <c r="N25" s="12">
        <f t="shared" si="7"/>
        <v>194546</v>
      </c>
    </row>
    <row r="26" spans="1:14" ht="18.75" customHeight="1">
      <c r="A26" s="13" t="s">
        <v>18</v>
      </c>
      <c r="B26" s="14">
        <v>14297</v>
      </c>
      <c r="C26" s="14">
        <v>12168</v>
      </c>
      <c r="D26" s="14">
        <v>12450</v>
      </c>
      <c r="E26" s="14">
        <v>2834</v>
      </c>
      <c r="F26" s="14">
        <v>10761</v>
      </c>
      <c r="G26" s="14">
        <v>17403</v>
      </c>
      <c r="H26" s="14">
        <v>13778</v>
      </c>
      <c r="I26" s="14">
        <v>5173</v>
      </c>
      <c r="J26" s="14">
        <v>9163</v>
      </c>
      <c r="K26" s="14">
        <v>7280</v>
      </c>
      <c r="L26" s="14">
        <v>2948</v>
      </c>
      <c r="M26" s="14">
        <v>1179</v>
      </c>
      <c r="N26" s="12">
        <f t="shared" si="7"/>
        <v>109434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24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19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20</v>
      </c>
      <c r="B30" s="22">
        <v>0.9588</v>
      </c>
      <c r="C30" s="22">
        <v>0.9255</v>
      </c>
      <c r="D30" s="22">
        <v>0.9591</v>
      </c>
      <c r="E30" s="22">
        <v>0.8966</v>
      </c>
      <c r="F30" s="22">
        <v>0.9484</v>
      </c>
      <c r="G30" s="22">
        <v>0.9701</v>
      </c>
      <c r="H30" s="22">
        <v>0.9281</v>
      </c>
      <c r="I30" s="22">
        <v>0.9471</v>
      </c>
      <c r="J30" s="22">
        <v>0.9781</v>
      </c>
      <c r="K30" s="22">
        <v>0.9526</v>
      </c>
      <c r="L30" s="22">
        <v>0.9564</v>
      </c>
      <c r="M30" s="22">
        <v>0.9919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47</v>
      </c>
      <c r="B32" s="23">
        <f>(((+B$8+B$20)*B$29)+(B$24*B$30))/B$7</f>
        <v>0.9950255820599663</v>
      </c>
      <c r="C32" s="23">
        <f aca="true" t="shared" si="9" ref="C32:M32">(((+C$8+C$20)*C$29)+(C$24*C$30))/C$7</f>
        <v>0.9900095615569865</v>
      </c>
      <c r="D32" s="23">
        <f t="shared" si="9"/>
        <v>0.9948460506706409</v>
      </c>
      <c r="E32" s="23">
        <f t="shared" si="9"/>
        <v>0.984475208849895</v>
      </c>
      <c r="F32" s="23">
        <f t="shared" si="9"/>
        <v>0.9922337192030172</v>
      </c>
      <c r="G32" s="23">
        <f t="shared" si="9"/>
        <v>0.9956807060637572</v>
      </c>
      <c r="H32" s="23">
        <f t="shared" si="9"/>
        <v>0.990272490490802</v>
      </c>
      <c r="I32" s="23">
        <f t="shared" si="9"/>
        <v>0.99418201224646</v>
      </c>
      <c r="J32" s="23">
        <f t="shared" si="9"/>
        <v>0.9973555638313012</v>
      </c>
      <c r="K32" s="23">
        <f t="shared" si="9"/>
        <v>0.9956085009873681</v>
      </c>
      <c r="L32" s="23">
        <f t="shared" si="9"/>
        <v>0.9965765071329958</v>
      </c>
      <c r="M32" s="23">
        <f t="shared" si="9"/>
        <v>0.9995251248992748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21</v>
      </c>
      <c r="B34" s="26">
        <v>1.7408</v>
      </c>
      <c r="C34" s="26">
        <v>1.682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27"/>
    </row>
    <row r="35" spans="1:14" ht="18.75" customHeight="1">
      <c r="A35" s="17" t="s">
        <v>25</v>
      </c>
      <c r="B35" s="26">
        <f>B32*B34</f>
        <v>1.7321405332499893</v>
      </c>
      <c r="C35" s="26">
        <f>C32*C34</f>
        <v>1.6651960825388512</v>
      </c>
      <c r="D35" s="26">
        <f>D32*D34</f>
        <v>1.571060883219076</v>
      </c>
      <c r="E35" s="26">
        <f>E32*E34</f>
        <v>1.988836816918558</v>
      </c>
      <c r="F35" s="26">
        <f aca="true" t="shared" si="10" ref="F35:M35">F32*F34</f>
        <v>1.8275952874000374</v>
      </c>
      <c r="G35" s="26">
        <f t="shared" si="10"/>
        <v>1.4542912392767238</v>
      </c>
      <c r="H35" s="26">
        <f t="shared" si="10"/>
        <v>1.6877214055434737</v>
      </c>
      <c r="I35" s="26">
        <f t="shared" si="10"/>
        <v>1.6540206137744353</v>
      </c>
      <c r="J35" s="26">
        <f t="shared" si="10"/>
        <v>1.868745119950709</v>
      </c>
      <c r="K35" s="26">
        <f t="shared" si="10"/>
        <v>1.78363262951887</v>
      </c>
      <c r="L35" s="26">
        <f t="shared" si="10"/>
        <v>2.1205154918775886</v>
      </c>
      <c r="M35" s="26">
        <f t="shared" si="10"/>
        <v>2.0880079859145853</v>
      </c>
      <c r="N35" s="27"/>
    </row>
    <row r="36" spans="1:14" ht="18.75" customHeight="1">
      <c r="A36" s="61" t="s">
        <v>48</v>
      </c>
      <c r="B36" s="26">
        <v>-0.000667218</v>
      </c>
      <c r="C36" s="26">
        <v>-0.0049729618</v>
      </c>
      <c r="D36" s="26">
        <v>0</v>
      </c>
      <c r="E36" s="26">
        <v>0</v>
      </c>
      <c r="F36" s="26">
        <v>-0.0012166224</v>
      </c>
      <c r="G36" s="26">
        <v>-0.0008993438</v>
      </c>
      <c r="H36" s="26">
        <v>-0.0011910889</v>
      </c>
      <c r="I36" s="26">
        <v>0</v>
      </c>
      <c r="J36" s="26">
        <v>-0.0004202761</v>
      </c>
      <c r="K36" s="26">
        <v>0</v>
      </c>
      <c r="L36" s="26">
        <v>0</v>
      </c>
      <c r="M36" s="26">
        <v>0</v>
      </c>
      <c r="N36" s="63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100</v>
      </c>
      <c r="B38" s="65">
        <f aca="true" t="shared" si="11" ref="B38:M38">B39*B40</f>
        <v>376.64000000000004</v>
      </c>
      <c r="C38" s="65">
        <f t="shared" si="11"/>
        <v>2187.08</v>
      </c>
      <c r="D38" s="65">
        <f t="shared" si="11"/>
        <v>0</v>
      </c>
      <c r="E38" s="65">
        <f t="shared" si="11"/>
        <v>0</v>
      </c>
      <c r="F38" s="65">
        <f t="shared" si="11"/>
        <v>445.12</v>
      </c>
      <c r="G38" s="65">
        <f t="shared" si="11"/>
        <v>500.76000000000005</v>
      </c>
      <c r="H38" s="65">
        <f t="shared" si="11"/>
        <v>663.4000000000001</v>
      </c>
      <c r="I38" s="65">
        <f t="shared" si="11"/>
        <v>0</v>
      </c>
      <c r="J38" s="65">
        <f t="shared" si="11"/>
        <v>149.8</v>
      </c>
      <c r="K38" s="65">
        <f t="shared" si="11"/>
        <v>0</v>
      </c>
      <c r="L38" s="65">
        <f t="shared" si="11"/>
        <v>0</v>
      </c>
      <c r="M38" s="65">
        <f t="shared" si="11"/>
        <v>0</v>
      </c>
      <c r="N38" s="28">
        <f>SUM(B38:M38)</f>
        <v>4322.8</v>
      </c>
    </row>
    <row r="39" spans="1:14" ht="18.75" customHeight="1">
      <c r="A39" s="61" t="s">
        <v>50</v>
      </c>
      <c r="B39" s="67">
        <v>88</v>
      </c>
      <c r="C39" s="67">
        <v>511</v>
      </c>
      <c r="D39" s="67">
        <v>0</v>
      </c>
      <c r="E39" s="67">
        <v>0</v>
      </c>
      <c r="F39" s="67">
        <v>104</v>
      </c>
      <c r="G39" s="67">
        <v>117</v>
      </c>
      <c r="H39" s="67">
        <v>155</v>
      </c>
      <c r="I39" s="67">
        <v>0</v>
      </c>
      <c r="J39" s="67">
        <v>35</v>
      </c>
      <c r="K39" s="67">
        <v>0</v>
      </c>
      <c r="L39" s="67">
        <v>0</v>
      </c>
      <c r="M39" s="67">
        <v>0</v>
      </c>
      <c r="N39" s="12">
        <f>SUM(B39:M39)</f>
        <v>1010</v>
      </c>
    </row>
    <row r="40" spans="1:14" ht="18.75" customHeight="1">
      <c r="A40" s="61" t="s">
        <v>51</v>
      </c>
      <c r="B40" s="63">
        <v>4.28</v>
      </c>
      <c r="C40" s="63">
        <v>4.28</v>
      </c>
      <c r="D40" s="63">
        <v>0</v>
      </c>
      <c r="E40" s="63">
        <v>0</v>
      </c>
      <c r="F40" s="63">
        <v>4.28</v>
      </c>
      <c r="G40" s="63">
        <v>4.28</v>
      </c>
      <c r="H40" s="63">
        <v>4.28</v>
      </c>
      <c r="I40" s="63">
        <v>0</v>
      </c>
      <c r="J40" s="63">
        <v>4.28</v>
      </c>
      <c r="K40" s="63">
        <v>0</v>
      </c>
      <c r="L40" s="63">
        <v>0</v>
      </c>
      <c r="M40" s="63">
        <v>0</v>
      </c>
      <c r="N40" s="63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49</v>
      </c>
      <c r="B42" s="69">
        <f>B43+B44+B45</f>
        <v>569889.379905396</v>
      </c>
      <c r="C42" s="69">
        <f aca="true" t="shared" si="12" ref="C42:N42">C43+C44+C45</f>
        <v>420647.9778053482</v>
      </c>
      <c r="D42" s="69">
        <f t="shared" si="12"/>
        <v>431160.37772976</v>
      </c>
      <c r="E42" s="69">
        <f t="shared" si="12"/>
        <v>104274.71431103999</v>
      </c>
      <c r="F42" s="69">
        <f>F43+F44+F45</f>
        <v>363162.09649034246</v>
      </c>
      <c r="G42" s="69">
        <f>G43+G44+G45</f>
        <v>486869.63746991276</v>
      </c>
      <c r="H42" s="69">
        <f t="shared" si="12"/>
        <v>477755.8420933724</v>
      </c>
      <c r="I42" s="69">
        <f t="shared" si="12"/>
        <v>216097.79318962997</v>
      </c>
      <c r="J42" s="69">
        <f t="shared" si="12"/>
        <v>393973.99383529095</v>
      </c>
      <c r="K42" s="69">
        <f t="shared" si="12"/>
        <v>389290.3068209</v>
      </c>
      <c r="L42" s="69">
        <f t="shared" si="12"/>
        <v>221178.2478648</v>
      </c>
      <c r="M42" s="69">
        <f t="shared" si="12"/>
        <v>116604.80597340001</v>
      </c>
      <c r="N42" s="69">
        <f t="shared" si="12"/>
        <v>4190905.1734891925</v>
      </c>
    </row>
    <row r="43" spans="1:14" ht="18.75" customHeight="1">
      <c r="A43" s="66" t="s">
        <v>101</v>
      </c>
      <c r="B43" s="63">
        <f aca="true" t="shared" si="13" ref="B43:H43">B35*B7</f>
        <v>569732.19991552</v>
      </c>
      <c r="C43" s="63">
        <f t="shared" si="13"/>
        <v>419714.3378</v>
      </c>
      <c r="D43" s="63">
        <f t="shared" si="13"/>
        <v>431160.37772976</v>
      </c>
      <c r="E43" s="63">
        <f t="shared" si="13"/>
        <v>104274.71431103999</v>
      </c>
      <c r="F43" s="63">
        <f t="shared" si="13"/>
        <v>362958.59648236004</v>
      </c>
      <c r="G43" s="63">
        <f t="shared" si="13"/>
        <v>486669.8374765199</v>
      </c>
      <c r="H43" s="63">
        <f t="shared" si="13"/>
        <v>477429.38208576</v>
      </c>
      <c r="I43" s="63">
        <f>I35*I7</f>
        <v>216097.79318962997</v>
      </c>
      <c r="J43" s="63">
        <f>J35*J7</f>
        <v>393912.78383440996</v>
      </c>
      <c r="K43" s="63">
        <f>K35*K7</f>
        <v>389290.3068209</v>
      </c>
      <c r="L43" s="63">
        <f>L35*L7</f>
        <v>221178.2478648</v>
      </c>
      <c r="M43" s="63">
        <f>M35*M7</f>
        <v>116604.80597340001</v>
      </c>
      <c r="N43" s="65">
        <f>SUM(B43:M43)</f>
        <v>4189023.3834841</v>
      </c>
    </row>
    <row r="44" spans="1:14" ht="18.75" customHeight="1">
      <c r="A44" s="66" t="s">
        <v>102</v>
      </c>
      <c r="B44" s="63">
        <f aca="true" t="shared" si="14" ref="B44:M44">B36*B7</f>
        <v>-219.460010124</v>
      </c>
      <c r="C44" s="63">
        <f t="shared" si="14"/>
        <v>-1253.4399946518</v>
      </c>
      <c r="D44" s="63">
        <f t="shared" si="14"/>
        <v>0</v>
      </c>
      <c r="E44" s="63">
        <f t="shared" si="14"/>
        <v>0</v>
      </c>
      <c r="F44" s="63">
        <f t="shared" si="14"/>
        <v>-241.6199920176</v>
      </c>
      <c r="G44" s="63">
        <f t="shared" si="14"/>
        <v>-300.9600066072</v>
      </c>
      <c r="H44" s="63">
        <f t="shared" si="14"/>
        <v>-336.9399923876</v>
      </c>
      <c r="I44" s="63">
        <f t="shared" si="14"/>
        <v>0</v>
      </c>
      <c r="J44" s="63">
        <f t="shared" si="14"/>
        <v>-88.589999119</v>
      </c>
      <c r="K44" s="63">
        <f t="shared" si="14"/>
        <v>0</v>
      </c>
      <c r="L44" s="63">
        <f t="shared" si="14"/>
        <v>0</v>
      </c>
      <c r="M44" s="63">
        <f t="shared" si="14"/>
        <v>0</v>
      </c>
      <c r="N44" s="28">
        <f>SUM(B44:M44)</f>
        <v>-2441.0099949072</v>
      </c>
    </row>
    <row r="45" spans="1:14" ht="18.75" customHeight="1">
      <c r="A45" s="66" t="s">
        <v>52</v>
      </c>
      <c r="B45" s="63">
        <f aca="true" t="shared" si="15" ref="B45:M45">B38</f>
        <v>376.64000000000004</v>
      </c>
      <c r="C45" s="63">
        <f t="shared" si="15"/>
        <v>2187.08</v>
      </c>
      <c r="D45" s="63">
        <f t="shared" si="15"/>
        <v>0</v>
      </c>
      <c r="E45" s="63">
        <f t="shared" si="15"/>
        <v>0</v>
      </c>
      <c r="F45" s="63">
        <f t="shared" si="15"/>
        <v>445.12</v>
      </c>
      <c r="G45" s="63">
        <f t="shared" si="15"/>
        <v>500.76000000000005</v>
      </c>
      <c r="H45" s="63">
        <f t="shared" si="15"/>
        <v>663.4000000000001</v>
      </c>
      <c r="I45" s="63">
        <f t="shared" si="15"/>
        <v>0</v>
      </c>
      <c r="J45" s="63">
        <f t="shared" si="15"/>
        <v>149.8</v>
      </c>
      <c r="K45" s="63">
        <f t="shared" si="15"/>
        <v>0</v>
      </c>
      <c r="L45" s="63">
        <f t="shared" si="15"/>
        <v>0</v>
      </c>
      <c r="M45" s="63">
        <f t="shared" si="15"/>
        <v>0</v>
      </c>
      <c r="N45" s="65">
        <f>SUM(B45:M45)</f>
        <v>4322.8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53</v>
      </c>
      <c r="B47" s="28">
        <f aca="true" t="shared" si="16" ref="B47:N47">+B48+B51+B59</f>
        <v>-104089.66</v>
      </c>
      <c r="C47" s="28">
        <f t="shared" si="16"/>
        <v>-101329.28</v>
      </c>
      <c r="D47" s="28">
        <f t="shared" si="16"/>
        <v>-72767.34</v>
      </c>
      <c r="E47" s="28">
        <f t="shared" si="16"/>
        <v>-15697.1</v>
      </c>
      <c r="F47" s="28">
        <f t="shared" si="16"/>
        <v>-54097.18</v>
      </c>
      <c r="G47" s="28">
        <f t="shared" si="16"/>
        <v>-102211.42</v>
      </c>
      <c r="H47" s="28">
        <f t="shared" si="16"/>
        <v>-113771.44</v>
      </c>
      <c r="I47" s="28">
        <f t="shared" si="16"/>
        <v>182950.18</v>
      </c>
      <c r="J47" s="28">
        <f t="shared" si="16"/>
        <v>-76846.24</v>
      </c>
      <c r="K47" s="28">
        <f t="shared" si="16"/>
        <v>15012.820000000007</v>
      </c>
      <c r="L47" s="28">
        <f t="shared" si="16"/>
        <v>-41490.76</v>
      </c>
      <c r="M47" s="28">
        <f t="shared" si="16"/>
        <v>-22979.84</v>
      </c>
      <c r="N47" s="28">
        <f t="shared" si="16"/>
        <v>-507317.26</v>
      </c>
      <c r="P47" s="40"/>
    </row>
    <row r="48" spans="1:16" ht="18.75" customHeight="1">
      <c r="A48" s="17" t="s">
        <v>54</v>
      </c>
      <c r="B48" s="29">
        <f>B49+B50</f>
        <v>-100999.5</v>
      </c>
      <c r="C48" s="29">
        <f>C49+C50</f>
        <v>-102074</v>
      </c>
      <c r="D48" s="29">
        <f>D49+D50</f>
        <v>-70507.5</v>
      </c>
      <c r="E48" s="29">
        <f>E49+E50</f>
        <v>-14969.5</v>
      </c>
      <c r="F48" s="29">
        <f aca="true" t="shared" si="17" ref="F48:M48">F49+F50</f>
        <v>-51859.5</v>
      </c>
      <c r="G48" s="29">
        <f t="shared" si="17"/>
        <v>-99725.5</v>
      </c>
      <c r="H48" s="29">
        <f t="shared" si="17"/>
        <v>-111426</v>
      </c>
      <c r="I48" s="29">
        <f t="shared" si="17"/>
        <v>-33400.5</v>
      </c>
      <c r="J48" s="29">
        <f t="shared" si="17"/>
        <v>-74172</v>
      </c>
      <c r="K48" s="29">
        <f t="shared" si="17"/>
        <v>-52986.5</v>
      </c>
      <c r="L48" s="29">
        <f t="shared" si="17"/>
        <v>-39634</v>
      </c>
      <c r="M48" s="29">
        <f t="shared" si="17"/>
        <v>-22218</v>
      </c>
      <c r="N48" s="28">
        <f aca="true" t="shared" si="18" ref="N48:N59">SUM(B48:M48)</f>
        <v>-773972.5</v>
      </c>
      <c r="P48" s="40"/>
    </row>
    <row r="49" spans="1:16" ht="18.75" customHeight="1">
      <c r="A49" s="13" t="s">
        <v>55</v>
      </c>
      <c r="B49" s="20">
        <f>ROUND(-B9*$D$3,2)</f>
        <v>-100999.5</v>
      </c>
      <c r="C49" s="20">
        <f>ROUND(-C9*$D$3,2)</f>
        <v>-102074</v>
      </c>
      <c r="D49" s="20">
        <f>ROUND(-D9*$D$3,2)</f>
        <v>-70507.5</v>
      </c>
      <c r="E49" s="20">
        <f>ROUND(-E9*$D$3,2)</f>
        <v>-14969.5</v>
      </c>
      <c r="F49" s="20">
        <f aca="true" t="shared" si="19" ref="F49:M49">ROUND(-F9*$D$3,2)</f>
        <v>-51859.5</v>
      </c>
      <c r="G49" s="20">
        <f t="shared" si="19"/>
        <v>-99725.5</v>
      </c>
      <c r="H49" s="20">
        <f t="shared" si="19"/>
        <v>-111426</v>
      </c>
      <c r="I49" s="20">
        <f t="shared" si="19"/>
        <v>-33400.5</v>
      </c>
      <c r="J49" s="20">
        <f t="shared" si="19"/>
        <v>-74172</v>
      </c>
      <c r="K49" s="20">
        <f t="shared" si="19"/>
        <v>-52986.5</v>
      </c>
      <c r="L49" s="20">
        <f t="shared" si="19"/>
        <v>-39634</v>
      </c>
      <c r="M49" s="20">
        <f t="shared" si="19"/>
        <v>-22218</v>
      </c>
      <c r="N49" s="54">
        <f t="shared" si="18"/>
        <v>-773972.5</v>
      </c>
      <c r="P49" s="40"/>
    </row>
    <row r="50" spans="1:16" ht="18.75" customHeight="1">
      <c r="A50" s="13" t="s">
        <v>56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P50" s="40"/>
    </row>
    <row r="51" spans="1:16" ht="18.75" customHeight="1">
      <c r="A51" s="17" t="s">
        <v>57</v>
      </c>
      <c r="B51" s="29">
        <f>SUM(B52:B58)</f>
        <v>-3090.16</v>
      </c>
      <c r="C51" s="29">
        <f aca="true" t="shared" si="21" ref="C51:M51">SUM(C52:C58)</f>
        <v>744.72</v>
      </c>
      <c r="D51" s="29">
        <f t="shared" si="21"/>
        <v>-2259.84</v>
      </c>
      <c r="E51" s="29">
        <f t="shared" si="21"/>
        <v>-727.6</v>
      </c>
      <c r="F51" s="29">
        <f t="shared" si="21"/>
        <v>-2237.6800000000003</v>
      </c>
      <c r="G51" s="29">
        <f t="shared" si="21"/>
        <v>-2485.92</v>
      </c>
      <c r="H51" s="29">
        <f t="shared" si="21"/>
        <v>-2345.44</v>
      </c>
      <c r="I51" s="29">
        <f t="shared" si="21"/>
        <v>216350.68</v>
      </c>
      <c r="J51" s="29">
        <f t="shared" si="21"/>
        <v>-2674.24</v>
      </c>
      <c r="K51" s="29">
        <f t="shared" si="21"/>
        <v>67999.32</v>
      </c>
      <c r="L51" s="29">
        <f t="shared" si="21"/>
        <v>-1856.76</v>
      </c>
      <c r="M51" s="29">
        <f t="shared" si="21"/>
        <v>-761.84</v>
      </c>
      <c r="N51" s="29">
        <f>SUM(N52:N58)</f>
        <v>266655.24</v>
      </c>
      <c r="P51" s="47"/>
    </row>
    <row r="52" spans="1:14" ht="18.75" customHeight="1">
      <c r="A52" s="13" t="s">
        <v>58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</row>
    <row r="53" spans="1:14" ht="18.75" customHeight="1">
      <c r="A53" s="13" t="s">
        <v>59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60</v>
      </c>
      <c r="B54" s="27">
        <v>0</v>
      </c>
      <c r="C54" s="27">
        <v>0</v>
      </c>
      <c r="D54" s="27">
        <v>0</v>
      </c>
      <c r="E54" s="27">
        <v>0</v>
      </c>
      <c r="F54" s="27">
        <v>-500</v>
      </c>
      <c r="G54" s="27">
        <v>-500</v>
      </c>
      <c r="H54" s="27">
        <v>0</v>
      </c>
      <c r="I54" s="27">
        <v>0</v>
      </c>
      <c r="J54" s="27">
        <v>-500</v>
      </c>
      <c r="K54" s="27">
        <v>0</v>
      </c>
      <c r="L54" s="27">
        <v>-500</v>
      </c>
      <c r="M54" s="27">
        <v>0</v>
      </c>
      <c r="N54" s="27">
        <f t="shared" si="18"/>
        <v>-2000</v>
      </c>
    </row>
    <row r="55" spans="1:14" ht="18.75" customHeight="1">
      <c r="A55" s="13" t="s">
        <v>61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</row>
    <row r="56" spans="1:14" ht="18.75" customHeight="1">
      <c r="A56" s="13" t="s">
        <v>62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</row>
    <row r="57" spans="1:14" ht="18.75" customHeight="1">
      <c r="A57" s="16" t="s">
        <v>63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219000</v>
      </c>
      <c r="J57" s="27">
        <v>0</v>
      </c>
      <c r="K57" s="27">
        <v>70700</v>
      </c>
      <c r="L57" s="27">
        <v>0</v>
      </c>
      <c r="M57" s="27">
        <v>0</v>
      </c>
      <c r="N57" s="27">
        <f t="shared" si="18"/>
        <v>289700</v>
      </c>
    </row>
    <row r="58" spans="1:14" ht="18.75" customHeight="1">
      <c r="A58" s="16" t="s">
        <v>103</v>
      </c>
      <c r="B58" s="27">
        <v>-3090.16</v>
      </c>
      <c r="C58" s="27">
        <v>744.72</v>
      </c>
      <c r="D58" s="27">
        <v>-2259.84</v>
      </c>
      <c r="E58" s="27">
        <v>-727.6</v>
      </c>
      <c r="F58" s="27">
        <v>-1737.68</v>
      </c>
      <c r="G58" s="27">
        <v>-1985.92</v>
      </c>
      <c r="H58" s="27">
        <v>-2345.44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-761.84</v>
      </c>
      <c r="N58" s="27">
        <f t="shared" si="18"/>
        <v>-21044.76</v>
      </c>
    </row>
    <row r="59" spans="1:14" ht="18.75" customHeight="1">
      <c r="A59" s="17" t="s">
        <v>64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</row>
    <row r="60" spans="1:14" ht="15" customHeight="1">
      <c r="A60" s="35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20"/>
    </row>
    <row r="61" spans="1:16" ht="15.75">
      <c r="A61" s="2" t="s">
        <v>65</v>
      </c>
      <c r="B61" s="32">
        <f aca="true" t="shared" si="22" ref="B61:M61">+B42+B47</f>
        <v>465799.719905396</v>
      </c>
      <c r="C61" s="32">
        <f t="shared" si="22"/>
        <v>319318.6978053482</v>
      </c>
      <c r="D61" s="32">
        <f t="shared" si="22"/>
        <v>358393.03772976005</v>
      </c>
      <c r="E61" s="32">
        <f t="shared" si="22"/>
        <v>88577.61431103999</v>
      </c>
      <c r="F61" s="32">
        <f t="shared" si="22"/>
        <v>309064.91649034247</v>
      </c>
      <c r="G61" s="32">
        <f t="shared" si="22"/>
        <v>384658.2174699128</v>
      </c>
      <c r="H61" s="32">
        <f t="shared" si="22"/>
        <v>363984.4020933724</v>
      </c>
      <c r="I61" s="32">
        <f t="shared" si="22"/>
        <v>399047.97318962996</v>
      </c>
      <c r="J61" s="32">
        <f t="shared" si="22"/>
        <v>317127.75383529096</v>
      </c>
      <c r="K61" s="32">
        <f t="shared" si="22"/>
        <v>404303.1268209</v>
      </c>
      <c r="L61" s="32">
        <f t="shared" si="22"/>
        <v>179687.4878648</v>
      </c>
      <c r="M61" s="32">
        <f t="shared" si="22"/>
        <v>93624.96597340002</v>
      </c>
      <c r="N61" s="32">
        <f>SUM(B61:M61)</f>
        <v>3683587.9134891927</v>
      </c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>
        <v>0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/>
      <c r="N63" s="34"/>
    </row>
    <row r="64" spans="1:16" ht="18.75" customHeight="1">
      <c r="A64" s="2" t="s">
        <v>66</v>
      </c>
      <c r="B64" s="42">
        <f>SUM(B65:B78)</f>
        <v>465799.72</v>
      </c>
      <c r="C64" s="42">
        <f aca="true" t="shared" si="23" ref="C64:M64">SUM(C65:C78)</f>
        <v>319318.7</v>
      </c>
      <c r="D64" s="42">
        <f t="shared" si="23"/>
        <v>358393.04</v>
      </c>
      <c r="E64" s="42">
        <f t="shared" si="23"/>
        <v>88577.61</v>
      </c>
      <c r="F64" s="42">
        <f t="shared" si="23"/>
        <v>309064.92</v>
      </c>
      <c r="G64" s="42">
        <f t="shared" si="23"/>
        <v>384658.22</v>
      </c>
      <c r="H64" s="42">
        <f t="shared" si="23"/>
        <v>363984.4</v>
      </c>
      <c r="I64" s="42">
        <f t="shared" si="23"/>
        <v>399047.97</v>
      </c>
      <c r="J64" s="42">
        <f t="shared" si="23"/>
        <v>317127.75</v>
      </c>
      <c r="K64" s="42">
        <f t="shared" si="23"/>
        <v>404303.13</v>
      </c>
      <c r="L64" s="42">
        <f t="shared" si="23"/>
        <v>179687.49</v>
      </c>
      <c r="M64" s="42">
        <f t="shared" si="23"/>
        <v>93624.97</v>
      </c>
      <c r="N64" s="32">
        <f>SUM(N65:N78)</f>
        <v>3683587.9200000004</v>
      </c>
      <c r="P64" s="40"/>
    </row>
    <row r="65" spans="1:14" ht="18.75" customHeight="1">
      <c r="A65" s="17" t="s">
        <v>22</v>
      </c>
      <c r="B65" s="42">
        <v>97706.5</v>
      </c>
      <c r="C65" s="42">
        <v>93019.61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190726.11</v>
      </c>
    </row>
    <row r="66" spans="1:14" ht="18.75" customHeight="1">
      <c r="A66" s="17" t="s">
        <v>23</v>
      </c>
      <c r="B66" s="42">
        <v>368093.22</v>
      </c>
      <c r="C66" s="42">
        <v>226299.09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594392.3099999999</v>
      </c>
    </row>
    <row r="67" spans="1:14" ht="18.75" customHeight="1">
      <c r="A67" s="17" t="s">
        <v>86</v>
      </c>
      <c r="B67" s="41">
        <v>0</v>
      </c>
      <c r="C67" s="41">
        <v>0</v>
      </c>
      <c r="D67" s="29">
        <v>358393.04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358393.04</v>
      </c>
    </row>
    <row r="68" spans="1:14" ht="18.75" customHeight="1">
      <c r="A68" s="17" t="s">
        <v>76</v>
      </c>
      <c r="B68" s="41">
        <v>0</v>
      </c>
      <c r="C68" s="41">
        <v>0</v>
      </c>
      <c r="D68" s="41">
        <v>0</v>
      </c>
      <c r="E68" s="29">
        <v>88577.61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88577.61</v>
      </c>
    </row>
    <row r="69" spans="1:14" ht="18.75" customHeight="1">
      <c r="A69" s="17" t="s">
        <v>77</v>
      </c>
      <c r="B69" s="41">
        <v>0</v>
      </c>
      <c r="C69" s="41">
        <v>0</v>
      </c>
      <c r="D69" s="41">
        <v>0</v>
      </c>
      <c r="E69" s="41">
        <v>0</v>
      </c>
      <c r="F69" s="29">
        <v>309064.92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309064.92</v>
      </c>
    </row>
    <row r="70" spans="1:14" ht="18.75" customHeight="1">
      <c r="A70" s="17" t="s">
        <v>78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384658.22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384658.22</v>
      </c>
    </row>
    <row r="71" spans="1:14" ht="18.75" customHeight="1">
      <c r="A71" s="17" t="s">
        <v>79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286185.14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286185.14</v>
      </c>
    </row>
    <row r="72" spans="1:14" ht="18.75" customHeight="1">
      <c r="A72" s="17" t="s">
        <v>80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77799.26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77799.26</v>
      </c>
    </row>
    <row r="73" spans="1:14" ht="18.75" customHeight="1">
      <c r="A73" s="17" t="s">
        <v>81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399047.97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399047.97</v>
      </c>
    </row>
    <row r="74" spans="1:14" ht="18.75" customHeight="1">
      <c r="A74" s="17" t="s">
        <v>82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317127.75</v>
      </c>
      <c r="K74" s="41">
        <v>0</v>
      </c>
      <c r="L74" s="41">
        <v>0</v>
      </c>
      <c r="M74" s="41">
        <v>0</v>
      </c>
      <c r="N74" s="32">
        <f t="shared" si="24"/>
        <v>317127.75</v>
      </c>
    </row>
    <row r="75" spans="1:14" ht="18.75" customHeight="1">
      <c r="A75" s="17" t="s">
        <v>83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404303.13</v>
      </c>
      <c r="L75" s="41">
        <v>0</v>
      </c>
      <c r="M75" s="41">
        <v>0</v>
      </c>
      <c r="N75" s="29">
        <f t="shared" si="24"/>
        <v>404303.13</v>
      </c>
    </row>
    <row r="76" spans="1:14" ht="18.75" customHeight="1">
      <c r="A76" s="17" t="s">
        <v>84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179687.49</v>
      </c>
      <c r="M76" s="41">
        <v>0</v>
      </c>
      <c r="N76" s="32">
        <f t="shared" si="24"/>
        <v>179687.49</v>
      </c>
    </row>
    <row r="77" spans="1:14" ht="18.75" customHeight="1">
      <c r="A77" s="17" t="s">
        <v>85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93624.97</v>
      </c>
      <c r="N77" s="29">
        <f t="shared" si="24"/>
        <v>93624.97</v>
      </c>
    </row>
    <row r="78" spans="1:14" ht="18.75" customHeight="1">
      <c r="A78" s="38" t="s">
        <v>67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0</v>
      </c>
    </row>
    <row r="79" spans="1:14" ht="17.25" customHeight="1">
      <c r="A79" s="70"/>
      <c r="B79" s="71">
        <v>0</v>
      </c>
      <c r="C79" s="71">
        <v>0</v>
      </c>
      <c r="D79" s="71">
        <v>0</v>
      </c>
      <c r="E79" s="71">
        <v>0</v>
      </c>
      <c r="F79" s="71">
        <v>0</v>
      </c>
      <c r="G79" s="71">
        <v>0</v>
      </c>
      <c r="H79" s="71">
        <v>0</v>
      </c>
      <c r="I79" s="71">
        <v>0</v>
      </c>
      <c r="J79" s="71"/>
      <c r="K79" s="71"/>
      <c r="L79" s="71">
        <v>0</v>
      </c>
      <c r="M79" s="71">
        <v>0</v>
      </c>
      <c r="N79" s="71"/>
    </row>
    <row r="80" spans="1:14" ht="15" customHeight="1">
      <c r="A80" s="43"/>
      <c r="B80" s="44">
        <v>0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/>
      <c r="N80" s="45"/>
    </row>
    <row r="81" spans="1:14" ht="18.75" customHeight="1">
      <c r="A81" s="2" t="s">
        <v>105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97</v>
      </c>
      <c r="B82" s="52">
        <v>1.9386513994910943</v>
      </c>
      <c r="C82" s="52">
        <v>1.9125718047645293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98</v>
      </c>
      <c r="B83" s="52">
        <v>1.6855733319423538</v>
      </c>
      <c r="C83" s="52">
        <v>1.578669237154256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99</v>
      </c>
      <c r="B84" s="52">
        <v>0</v>
      </c>
      <c r="C84" s="52">
        <v>0</v>
      </c>
      <c r="D84" s="24">
        <v>1.5710608914913697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87</v>
      </c>
      <c r="B85" s="52">
        <v>0</v>
      </c>
      <c r="C85" s="52">
        <v>0</v>
      </c>
      <c r="D85" s="52">
        <v>0</v>
      </c>
      <c r="E85" s="52">
        <v>1.9888367346938776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88</v>
      </c>
      <c r="B86" s="52">
        <v>0</v>
      </c>
      <c r="C86" s="52">
        <v>0</v>
      </c>
      <c r="D86" s="52">
        <v>0</v>
      </c>
      <c r="E86" s="52">
        <v>0</v>
      </c>
      <c r="F86" s="52">
        <v>1.827595305112312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89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1.4542912468175135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90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1.706643225222563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91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1.6259284335605286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92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1.6540205893608881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93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1.8687451017600456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94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1.7836326440847259</v>
      </c>
      <c r="L92" s="52">
        <v>0</v>
      </c>
      <c r="M92" s="52">
        <v>0</v>
      </c>
      <c r="N92" s="29"/>
    </row>
    <row r="93" spans="1:14" ht="18.75" customHeight="1">
      <c r="A93" s="17" t="s">
        <v>95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2.1205155123485198</v>
      </c>
      <c r="M93" s="52">
        <v>0</v>
      </c>
      <c r="N93" s="32"/>
    </row>
    <row r="94" spans="1:14" ht="18.75" customHeight="1">
      <c r="A94" s="38" t="s">
        <v>96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2.088008058017728</v>
      </c>
      <c r="N94" s="58"/>
    </row>
    <row r="95" ht="21" customHeight="1">
      <c r="A95" s="46" t="s">
        <v>104</v>
      </c>
    </row>
    <row r="98" ht="14.25">
      <c r="B98" s="48"/>
    </row>
    <row r="99" ht="14.25">
      <c r="H99" s="49"/>
    </row>
    <row r="101" spans="8:11" ht="14.2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2015-03-05T20:15:45Z</dcterms:modified>
  <cp:category/>
  <cp:version/>
  <cp:contentType/>
  <cp:contentStatus/>
</cp:coreProperties>
</file>