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<sst xmlns="http://schemas.openxmlformats.org/spreadsheetml/2006/main" count="108" uniqueCount="107">
  <si>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</si>
  <si>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</si>
  <si>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</si>
  <si>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</si>
  <si>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</si>
  <si>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</si>
  <si>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</si>
  <si>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</si>
  <si>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</si>
  <si>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</si>
  <si>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</si>
  <si>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</si>
  <si>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</si>
  <si>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</si>
  <si>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</si>
  <si>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</si>
  <si>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</si>
  <si>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</si>
  <si>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</si>
  <si>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</si>
  <si>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</si>
  <si>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</si>
  <si>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</si>
  <si>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</si>
  <si>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</si>
  <si>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</si>
  <si>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</si>
  <si>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</si>
  <si>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</si>
  <si>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</si>
  <si>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</si>
  <si>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</si>
  <si>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</si>
  <si>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</si>
  <si>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</si>
  <si>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</si>
  <si>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</si>
  <si>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</si>
  <si>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</si>
  <si>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</si>
  <si>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</si>
  <si>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</si>
  <si>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</si>
  <si>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</si>
  <si>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</si>
  <si>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</si>
  <si>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</si>
  <si>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</si>
  <si>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</si>
  <si>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</si>
  <si>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</si>
  <si>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</si>
  <si>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</si>
  <si>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</si>
  <si>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</si>
  <si>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</si>
  <si>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</si>
  <si>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</si>
  <si>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</si>
  <si>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</si>
  <si>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</si>
  <si>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</si>
  <si>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</si>
  <si>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</si>
  <si>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</si>
  <si>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</si>
  <si>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</si>
  <si>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</si>
  <si>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</si>
  <si>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</si>
  <si>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</si>
  <si>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</si>
  <si>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</si>
  <si>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</si>
  <si>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</si>
  <si>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</si>
  <si>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</si>
  <si>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</si>
  <si>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</si>
  <si>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</si>
  <si>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</si>
  <si>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</si>
  <si>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</si>
  <si>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</si>
  <si>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</si>
  <si>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</si>
  <si>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</si>
  <si>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</si>
  <si>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</si>
  <si>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</si>
  <si>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</si>
  <si>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</si>
  <si>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</si>
  <si>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</si>
  <si>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</si>
  <si>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</si>
  <si>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</si>
  <si>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</si>
  <si>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</si>
  <si>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</si>
  <si>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</si>
  <si>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</si>
  <si>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</si>
  <si>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</si>
  <si>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</si>
  <si>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</si>
  <si>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OPERAÇÃO 26/02/15 - VENCIMENTO 05/03/15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</si>
</sst>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495025</v>
      </c>
      <c r="C7" s="10">
        <f>C8+C20+C24</f>
        <v>378700</v>
      </c>
      <c r="D7" s="10">
        <f>D8+D20+D24</f>
        <v>365658</v>
      </c>
      <c r="E7" s="10">
        <f>E8+E20+E24</f>
        <v>71267</v>
      </c>
      <c r="F7" s="10">
        <f aca="true" t="shared" si="0" ref="F7:M7">F8+F20+F24</f>
        <v>287348</v>
      </c>
      <c r="G7" s="10">
        <f t="shared" si="0"/>
        <v>506614</v>
      </c>
      <c r="H7" s="10">
        <f t="shared" si="0"/>
        <v>447458</v>
      </c>
      <c r="I7" s="10">
        <f t="shared" si="0"/>
        <v>363859</v>
      </c>
      <c r="J7" s="10">
        <f t="shared" si="0"/>
        <v>306136</v>
      </c>
      <c r="K7" s="10">
        <f t="shared" si="0"/>
        <v>310772</v>
      </c>
      <c r="L7" s="10">
        <f t="shared" si="0"/>
        <v>165253</v>
      </c>
      <c r="M7" s="10">
        <f t="shared" si="0"/>
        <v>93631</v>
      </c>
      <c r="N7" s="10">
        <f>+N8+N20+N24</f>
        <v>3791721</v>
      </c>
      <c r="P7" s="39"/>
    </row>
    <row r="8" spans="1:14" ht="18.75" customHeight="1">
      <c r="A8" s="11" t="s">
        <v>31</v>
      </c>
      <c r="B8" s="12">
        <f>+B9+B12+B16</f>
        <v>275346</v>
      </c>
      <c r="C8" s="12">
        <f>+C9+C12+C16</f>
        <v>223435</v>
      </c>
      <c r="D8" s="12">
        <f>+D9+D12+D16</f>
        <v>228828</v>
      </c>
      <c r="E8" s="12">
        <f>+E9+E12+E16</f>
        <v>43059</v>
      </c>
      <c r="F8" s="12">
        <f aca="true" t="shared" si="1" ref="F8:M8">+F9+F12+F16</f>
        <v>171238</v>
      </c>
      <c r="G8" s="12">
        <f t="shared" si="1"/>
        <v>303882</v>
      </c>
      <c r="H8" s="12">
        <f t="shared" si="1"/>
        <v>257293</v>
      </c>
      <c r="I8" s="12">
        <f t="shared" si="1"/>
        <v>210993</v>
      </c>
      <c r="J8" s="12">
        <f t="shared" si="1"/>
        <v>181370</v>
      </c>
      <c r="K8" s="12">
        <f t="shared" si="1"/>
        <v>167957</v>
      </c>
      <c r="L8" s="12">
        <f t="shared" si="1"/>
        <v>99167</v>
      </c>
      <c r="M8" s="12">
        <f t="shared" si="1"/>
        <v>59156</v>
      </c>
      <c r="N8" s="12">
        <f>SUM(B8:M8)</f>
        <v>2221724</v>
      </c>
    </row>
    <row r="9" spans="1:14" ht="18.75" customHeight="1">
      <c r="A9" s="13" t="s">
        <v>6</v>
      </c>
      <c r="B9" s="14">
        <v>31930</v>
      </c>
      <c r="C9" s="14">
        <v>31915</v>
      </c>
      <c r="D9" s="14">
        <v>19141</v>
      </c>
      <c r="E9" s="14">
        <v>4486</v>
      </c>
      <c r="F9" s="14">
        <v>14689</v>
      </c>
      <c r="G9" s="14">
        <v>30758</v>
      </c>
      <c r="H9" s="14">
        <v>37840</v>
      </c>
      <c r="I9" s="14">
        <v>17260</v>
      </c>
      <c r="J9" s="14">
        <v>23630</v>
      </c>
      <c r="K9" s="14">
        <v>16361</v>
      </c>
      <c r="L9" s="14">
        <v>14774</v>
      </c>
      <c r="M9" s="14">
        <v>8686</v>
      </c>
      <c r="N9" s="12">
        <f aca="true" t="shared" si="2" ref="N9:N19">SUM(B9:M9)</f>
        <v>251470</v>
      </c>
    </row>
    <row r="10" spans="1:14" ht="18.75" customHeight="1">
      <c r="A10" s="15" t="s">
        <v>7</v>
      </c>
      <c r="B10" s="14">
        <f>+B9-B11</f>
        <v>31930</v>
      </c>
      <c r="C10" s="14">
        <f>+C9-C11</f>
        <v>31915</v>
      </c>
      <c r="D10" s="14">
        <f>+D9-D11</f>
        <v>19141</v>
      </c>
      <c r="E10" s="14">
        <f>+E9-E11</f>
        <v>4486</v>
      </c>
      <c r="F10" s="14">
        <f aca="true" t="shared" si="3" ref="F10:M10">+F9-F11</f>
        <v>14689</v>
      </c>
      <c r="G10" s="14">
        <f t="shared" si="3"/>
        <v>30758</v>
      </c>
      <c r="H10" s="14">
        <f t="shared" si="3"/>
        <v>37840</v>
      </c>
      <c r="I10" s="14">
        <f t="shared" si="3"/>
        <v>17260</v>
      </c>
      <c r="J10" s="14">
        <f t="shared" si="3"/>
        <v>23630</v>
      </c>
      <c r="K10" s="14">
        <f t="shared" si="3"/>
        <v>16361</v>
      </c>
      <c r="L10" s="14">
        <f t="shared" si="3"/>
        <v>14774</v>
      </c>
      <c r="M10" s="14">
        <f t="shared" si="3"/>
        <v>8686</v>
      </c>
      <c r="N10" s="12">
        <f t="shared" si="2"/>
        <v>251470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26</v>
      </c>
      <c r="B12" s="14">
        <f>B13+B14+B15</f>
        <v>228056</v>
      </c>
      <c r="C12" s="14">
        <f>C13+C14+C15</f>
        <v>180262</v>
      </c>
      <c r="D12" s="14">
        <f>D13+D14+D15</f>
        <v>201673</v>
      </c>
      <c r="E12" s="14">
        <f>E13+E14+E15</f>
        <v>36636</v>
      </c>
      <c r="F12" s="14">
        <f aca="true" t="shared" si="4" ref="F12:M12">F13+F14+F15</f>
        <v>147817</v>
      </c>
      <c r="G12" s="14">
        <f t="shared" si="4"/>
        <v>258366</v>
      </c>
      <c r="H12" s="14">
        <f t="shared" si="4"/>
        <v>208077</v>
      </c>
      <c r="I12" s="14">
        <f t="shared" si="4"/>
        <v>184785</v>
      </c>
      <c r="J12" s="14">
        <f t="shared" si="4"/>
        <v>150000</v>
      </c>
      <c r="K12" s="14">
        <f t="shared" si="4"/>
        <v>143114</v>
      </c>
      <c r="L12" s="14">
        <f t="shared" si="4"/>
        <v>80919</v>
      </c>
      <c r="M12" s="14">
        <f t="shared" si="4"/>
        <v>48538</v>
      </c>
      <c r="N12" s="12">
        <f t="shared" si="2"/>
        <v>1868243</v>
      </c>
    </row>
    <row r="13" spans="1:14" ht="18.75" customHeight="1">
      <c r="A13" s="15" t="s">
        <v>9</v>
      </c>
      <c r="B13" s="14">
        <v>118028</v>
      </c>
      <c r="C13" s="14">
        <v>94402</v>
      </c>
      <c r="D13" s="14">
        <v>100550</v>
      </c>
      <c r="E13" s="14">
        <v>18596</v>
      </c>
      <c r="F13" s="14">
        <v>73957</v>
      </c>
      <c r="G13" s="14">
        <v>132812</v>
      </c>
      <c r="H13" s="14">
        <v>111702</v>
      </c>
      <c r="I13" s="14">
        <v>98380</v>
      </c>
      <c r="J13" s="14">
        <v>78007</v>
      </c>
      <c r="K13" s="14">
        <v>74337</v>
      </c>
      <c r="L13" s="14">
        <v>41751</v>
      </c>
      <c r="M13" s="14">
        <v>24290</v>
      </c>
      <c r="N13" s="12">
        <f t="shared" si="2"/>
        <v>966812</v>
      </c>
    </row>
    <row r="14" spans="1:14" ht="18.75" customHeight="1">
      <c r="A14" s="15" t="s">
        <v>10</v>
      </c>
      <c r="B14" s="14">
        <v>96612</v>
      </c>
      <c r="C14" s="14">
        <v>73145</v>
      </c>
      <c r="D14" s="14">
        <v>90637</v>
      </c>
      <c r="E14" s="14">
        <v>15390</v>
      </c>
      <c r="F14" s="14">
        <v>63380</v>
      </c>
      <c r="G14" s="14">
        <v>107503</v>
      </c>
      <c r="H14" s="14">
        <v>83799</v>
      </c>
      <c r="I14" s="14">
        <v>77468</v>
      </c>
      <c r="J14" s="14">
        <v>63483</v>
      </c>
      <c r="K14" s="14">
        <v>60895</v>
      </c>
      <c r="L14" s="14">
        <v>35329</v>
      </c>
      <c r="M14" s="14">
        <v>21962</v>
      </c>
      <c r="N14" s="12">
        <f t="shared" si="2"/>
        <v>789603</v>
      </c>
    </row>
    <row r="15" spans="1:14" ht="18.75" customHeight="1">
      <c r="A15" s="15" t="s">
        <v>11</v>
      </c>
      <c r="B15" s="14">
        <v>13416</v>
      </c>
      <c r="C15" s="14">
        <v>12715</v>
      </c>
      <c r="D15" s="14">
        <v>10486</v>
      </c>
      <c r="E15" s="14">
        <v>2650</v>
      </c>
      <c r="F15" s="14">
        <v>10480</v>
      </c>
      <c r="G15" s="14">
        <v>18051</v>
      </c>
      <c r="H15" s="14">
        <v>12576</v>
      </c>
      <c r="I15" s="14">
        <v>8937</v>
      </c>
      <c r="J15" s="14">
        <v>8510</v>
      </c>
      <c r="K15" s="14">
        <v>7882</v>
      </c>
      <c r="L15" s="14">
        <v>3839</v>
      </c>
      <c r="M15" s="14">
        <v>2286</v>
      </c>
      <c r="N15" s="12">
        <f t="shared" si="2"/>
        <v>111828</v>
      </c>
    </row>
    <row r="16" spans="1:14" ht="18.75" customHeight="1">
      <c r="A16" s="16" t="s">
        <v>30</v>
      </c>
      <c r="B16" s="14">
        <f>B17+B18+B19</f>
        <v>15360</v>
      </c>
      <c r="C16" s="14">
        <f>C17+C18+C19</f>
        <v>11258</v>
      </c>
      <c r="D16" s="14">
        <f>D17+D18+D19</f>
        <v>8014</v>
      </c>
      <c r="E16" s="14">
        <f>E17+E18+E19</f>
        <v>1937</v>
      </c>
      <c r="F16" s="14">
        <f aca="true" t="shared" si="5" ref="F16:M16">F17+F18+F19</f>
        <v>8732</v>
      </c>
      <c r="G16" s="14">
        <f t="shared" si="5"/>
        <v>14758</v>
      </c>
      <c r="H16" s="14">
        <f t="shared" si="5"/>
        <v>11376</v>
      </c>
      <c r="I16" s="14">
        <f t="shared" si="5"/>
        <v>8948</v>
      </c>
      <c r="J16" s="14">
        <f t="shared" si="5"/>
        <v>7740</v>
      </c>
      <c r="K16" s="14">
        <f t="shared" si="5"/>
        <v>8482</v>
      </c>
      <c r="L16" s="14">
        <f t="shared" si="5"/>
        <v>3474</v>
      </c>
      <c r="M16" s="14">
        <f t="shared" si="5"/>
        <v>1932</v>
      </c>
      <c r="N16" s="12">
        <f t="shared" si="2"/>
        <v>102011</v>
      </c>
    </row>
    <row r="17" spans="1:14" ht="18.75" customHeight="1">
      <c r="A17" s="15" t="s">
        <v>27</v>
      </c>
      <c r="B17" s="14">
        <v>5826</v>
      </c>
      <c r="C17" s="14">
        <v>4742</v>
      </c>
      <c r="D17" s="14">
        <v>3489</v>
      </c>
      <c r="E17" s="14">
        <v>817</v>
      </c>
      <c r="F17" s="14">
        <v>3430</v>
      </c>
      <c r="G17" s="14">
        <v>6752</v>
      </c>
      <c r="H17" s="14">
        <v>5098</v>
      </c>
      <c r="I17" s="14">
        <v>3996</v>
      </c>
      <c r="J17" s="14">
        <v>3537</v>
      </c>
      <c r="K17" s="14">
        <v>3471</v>
      </c>
      <c r="L17" s="14">
        <v>1770</v>
      </c>
      <c r="M17" s="14">
        <v>836</v>
      </c>
      <c r="N17" s="12">
        <f t="shared" si="2"/>
        <v>43764</v>
      </c>
    </row>
    <row r="18" spans="1:14" ht="18.75" customHeight="1">
      <c r="A18" s="15" t="s">
        <v>28</v>
      </c>
      <c r="B18" s="14">
        <v>603</v>
      </c>
      <c r="C18" s="14">
        <v>375</v>
      </c>
      <c r="D18" s="14">
        <v>338</v>
      </c>
      <c r="E18" s="14">
        <v>70</v>
      </c>
      <c r="F18" s="14">
        <v>309</v>
      </c>
      <c r="G18" s="14">
        <v>600</v>
      </c>
      <c r="H18" s="14">
        <v>495</v>
      </c>
      <c r="I18" s="14">
        <v>289</v>
      </c>
      <c r="J18" s="14">
        <v>245</v>
      </c>
      <c r="K18" s="14">
        <v>318</v>
      </c>
      <c r="L18" s="14">
        <v>139</v>
      </c>
      <c r="M18" s="14">
        <v>84</v>
      </c>
      <c r="N18" s="12">
        <f t="shared" si="2"/>
        <v>3865</v>
      </c>
    </row>
    <row r="19" spans="1:14" ht="18.75" customHeight="1">
      <c r="A19" s="15" t="s">
        <v>29</v>
      </c>
      <c r="B19" s="14">
        <v>8931</v>
      </c>
      <c r="C19" s="14">
        <v>6141</v>
      </c>
      <c r="D19" s="14">
        <v>4187</v>
      </c>
      <c r="E19" s="14">
        <v>1050</v>
      </c>
      <c r="F19" s="14">
        <v>4993</v>
      </c>
      <c r="G19" s="14">
        <v>7406</v>
      </c>
      <c r="H19" s="14">
        <v>5783</v>
      </c>
      <c r="I19" s="14">
        <v>4663</v>
      </c>
      <c r="J19" s="14">
        <v>3958</v>
      </c>
      <c r="K19" s="14">
        <v>4693</v>
      </c>
      <c r="L19" s="14">
        <v>1565</v>
      </c>
      <c r="M19" s="14">
        <v>1012</v>
      </c>
      <c r="N19" s="12">
        <f t="shared" si="2"/>
        <v>54382</v>
      </c>
    </row>
    <row r="20" spans="1:14" ht="18.75" customHeight="1">
      <c r="A20" s="17" t="s">
        <v>12</v>
      </c>
      <c r="B20" s="18">
        <f>B21+B22+B23</f>
        <v>161947</v>
      </c>
      <c r="C20" s="18">
        <f>C21+C22+C23</f>
        <v>105676</v>
      </c>
      <c r="D20" s="18">
        <f>D21+D22+D23</f>
        <v>91198</v>
      </c>
      <c r="E20" s="18">
        <f>E21+E22+E23</f>
        <v>17102</v>
      </c>
      <c r="F20" s="18">
        <f aca="true" t="shared" si="6" ref="F20:M20">F21+F22+F23</f>
        <v>72939</v>
      </c>
      <c r="G20" s="18">
        <f t="shared" si="6"/>
        <v>130671</v>
      </c>
      <c r="H20" s="18">
        <f t="shared" si="6"/>
        <v>129522</v>
      </c>
      <c r="I20" s="18">
        <f t="shared" si="6"/>
        <v>115013</v>
      </c>
      <c r="J20" s="18">
        <f t="shared" si="6"/>
        <v>87109</v>
      </c>
      <c r="K20" s="18">
        <f t="shared" si="6"/>
        <v>111871</v>
      </c>
      <c r="L20" s="18">
        <f t="shared" si="6"/>
        <v>53407</v>
      </c>
      <c r="M20" s="18">
        <f t="shared" si="6"/>
        <v>28891</v>
      </c>
      <c r="N20" s="12">
        <f aca="true" t="shared" si="7" ref="N20:N26">SUM(B20:M20)</f>
        <v>1105346</v>
      </c>
    </row>
    <row r="21" spans="1:14" ht="18.75" customHeight="1">
      <c r="A21" s="13" t="s">
        <v>13</v>
      </c>
      <c r="B21" s="14">
        <v>93992</v>
      </c>
      <c r="C21" s="14">
        <v>65702</v>
      </c>
      <c r="D21" s="14">
        <v>56852</v>
      </c>
      <c r="E21" s="14">
        <v>10670</v>
      </c>
      <c r="F21" s="14">
        <v>44499</v>
      </c>
      <c r="G21" s="14">
        <v>83249</v>
      </c>
      <c r="H21" s="14">
        <v>80743</v>
      </c>
      <c r="I21" s="14">
        <v>69548</v>
      </c>
      <c r="J21" s="14">
        <v>52686</v>
      </c>
      <c r="K21" s="14">
        <v>64293</v>
      </c>
      <c r="L21" s="14">
        <v>30996</v>
      </c>
      <c r="M21" s="14">
        <v>16448</v>
      </c>
      <c r="N21" s="12">
        <f t="shared" si="7"/>
        <v>669678</v>
      </c>
    </row>
    <row r="22" spans="1:14" ht="18.75" customHeight="1">
      <c r="A22" s="13" t="s">
        <v>14</v>
      </c>
      <c r="B22" s="14">
        <v>60459</v>
      </c>
      <c r="C22" s="14">
        <v>34282</v>
      </c>
      <c r="D22" s="14">
        <v>30029</v>
      </c>
      <c r="E22" s="14">
        <v>5468</v>
      </c>
      <c r="F22" s="14">
        <v>24042</v>
      </c>
      <c r="G22" s="14">
        <v>40013</v>
      </c>
      <c r="H22" s="14">
        <v>42949</v>
      </c>
      <c r="I22" s="14">
        <v>40677</v>
      </c>
      <c r="J22" s="14">
        <v>30731</v>
      </c>
      <c r="K22" s="14">
        <v>43078</v>
      </c>
      <c r="L22" s="14">
        <v>20476</v>
      </c>
      <c r="M22" s="14">
        <v>11453</v>
      </c>
      <c r="N22" s="12">
        <f t="shared" si="7"/>
        <v>383657</v>
      </c>
    </row>
    <row r="23" spans="1:14" ht="18.75" customHeight="1">
      <c r="A23" s="13" t="s">
        <v>15</v>
      </c>
      <c r="B23" s="14">
        <v>7496</v>
      </c>
      <c r="C23" s="14">
        <v>5692</v>
      </c>
      <c r="D23" s="14">
        <v>4317</v>
      </c>
      <c r="E23" s="14">
        <v>964</v>
      </c>
      <c r="F23" s="14">
        <v>4398</v>
      </c>
      <c r="G23" s="14">
        <v>7409</v>
      </c>
      <c r="H23" s="14">
        <v>5830</v>
      </c>
      <c r="I23" s="14">
        <v>4788</v>
      </c>
      <c r="J23" s="14">
        <v>3692</v>
      </c>
      <c r="K23" s="14">
        <v>4500</v>
      </c>
      <c r="L23" s="14">
        <v>1935</v>
      </c>
      <c r="M23" s="14">
        <v>990</v>
      </c>
      <c r="N23" s="12">
        <f t="shared" si="7"/>
        <v>52011</v>
      </c>
    </row>
    <row r="24" spans="1:14" ht="18.75" customHeight="1">
      <c r="A24" s="17" t="s">
        <v>16</v>
      </c>
      <c r="B24" s="14">
        <f>B25+B26</f>
        <v>57732</v>
      </c>
      <c r="C24" s="14">
        <f>C25+C26</f>
        <v>49589</v>
      </c>
      <c r="D24" s="14">
        <f>D25+D26</f>
        <v>45632</v>
      </c>
      <c r="E24" s="14">
        <f>E25+E26</f>
        <v>11106</v>
      </c>
      <c r="F24" s="14">
        <f aca="true" t="shared" si="8" ref="F24:M24">F25+F26</f>
        <v>43171</v>
      </c>
      <c r="G24" s="14">
        <f t="shared" si="8"/>
        <v>72061</v>
      </c>
      <c r="H24" s="14">
        <f t="shared" si="8"/>
        <v>60643</v>
      </c>
      <c r="I24" s="14">
        <f t="shared" si="8"/>
        <v>37853</v>
      </c>
      <c r="J24" s="14">
        <f t="shared" si="8"/>
        <v>37657</v>
      </c>
      <c r="K24" s="14">
        <f t="shared" si="8"/>
        <v>30944</v>
      </c>
      <c r="L24" s="14">
        <f t="shared" si="8"/>
        <v>12679</v>
      </c>
      <c r="M24" s="14">
        <f t="shared" si="8"/>
        <v>5584</v>
      </c>
      <c r="N24" s="12">
        <f t="shared" si="7"/>
        <v>464651</v>
      </c>
    </row>
    <row r="25" spans="1:14" ht="18.75" customHeight="1">
      <c r="A25" s="13" t="s">
        <v>17</v>
      </c>
      <c r="B25" s="14">
        <v>36948</v>
      </c>
      <c r="C25" s="14">
        <v>31737</v>
      </c>
      <c r="D25" s="14">
        <v>29204</v>
      </c>
      <c r="E25" s="14">
        <v>7108</v>
      </c>
      <c r="F25" s="14">
        <v>27629</v>
      </c>
      <c r="G25" s="14">
        <v>46119</v>
      </c>
      <c r="H25" s="14">
        <v>38812</v>
      </c>
      <c r="I25" s="14">
        <v>24226</v>
      </c>
      <c r="J25" s="14">
        <v>24100</v>
      </c>
      <c r="K25" s="14">
        <v>19804</v>
      </c>
      <c r="L25" s="14">
        <v>8115</v>
      </c>
      <c r="M25" s="14">
        <v>3574</v>
      </c>
      <c r="N25" s="12">
        <f t="shared" si="7"/>
        <v>297376</v>
      </c>
    </row>
    <row r="26" spans="1:14" ht="18.75" customHeight="1">
      <c r="A26" s="13" t="s">
        <v>18</v>
      </c>
      <c r="B26" s="14">
        <v>20784</v>
      </c>
      <c r="C26" s="14">
        <v>17852</v>
      </c>
      <c r="D26" s="14">
        <v>16428</v>
      </c>
      <c r="E26" s="14">
        <v>3998</v>
      </c>
      <c r="F26" s="14">
        <v>15542</v>
      </c>
      <c r="G26" s="14">
        <v>25942</v>
      </c>
      <c r="H26" s="14">
        <v>21831</v>
      </c>
      <c r="I26" s="14">
        <v>13627</v>
      </c>
      <c r="J26" s="14">
        <v>13557</v>
      </c>
      <c r="K26" s="14">
        <v>11140</v>
      </c>
      <c r="L26" s="14">
        <v>4564</v>
      </c>
      <c r="M26" s="14">
        <v>2010</v>
      </c>
      <c r="N26" s="12">
        <f t="shared" si="7"/>
        <v>167275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0.9951950741881723</v>
      </c>
      <c r="C32" s="23">
        <f aca="true" t="shared" si="9" ref="C32:M32">(((+C$8+C$20)*C$29)+(C$24*C$30))/C$7</f>
        <v>0.9902445722207553</v>
      </c>
      <c r="D32" s="23">
        <f t="shared" si="9"/>
        <v>0.9948959169497181</v>
      </c>
      <c r="E32" s="23">
        <f t="shared" si="9"/>
        <v>0.9838865056758387</v>
      </c>
      <c r="F32" s="23">
        <f t="shared" si="9"/>
        <v>0.9922476453638097</v>
      </c>
      <c r="G32" s="23">
        <f t="shared" si="9"/>
        <v>0.9957470107419061</v>
      </c>
      <c r="H32" s="23">
        <f t="shared" si="9"/>
        <v>0.9902555509120409</v>
      </c>
      <c r="I32" s="23">
        <f t="shared" si="9"/>
        <v>0.9944967042178426</v>
      </c>
      <c r="J32" s="23">
        <f t="shared" si="9"/>
        <v>0.9973061374683148</v>
      </c>
      <c r="K32" s="23">
        <f t="shared" si="9"/>
        <v>0.9952803161159949</v>
      </c>
      <c r="L32" s="23">
        <f t="shared" si="9"/>
        <v>0.9966547996102946</v>
      </c>
      <c r="M32" s="23">
        <f t="shared" si="9"/>
        <v>0.9995169292221593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1.7324355851467703</v>
      </c>
      <c r="C35" s="26">
        <f>C32*C34</f>
        <v>1.6655913704753105</v>
      </c>
      <c r="D35" s="26">
        <f>D32*D34</f>
        <v>1.5711396320469948</v>
      </c>
      <c r="E35" s="26">
        <f>E32*E34</f>
        <v>1.9876475187663294</v>
      </c>
      <c r="F35" s="26">
        <f aca="true" t="shared" si="10" ref="F35:M35">F32*F34</f>
        <v>1.8276209379956012</v>
      </c>
      <c r="G35" s="26">
        <f t="shared" si="10"/>
        <v>1.454388083889628</v>
      </c>
      <c r="H35" s="26">
        <f t="shared" si="10"/>
        <v>1.6876925354193912</v>
      </c>
      <c r="I35" s="26">
        <f t="shared" si="10"/>
        <v>1.6545441668072247</v>
      </c>
      <c r="J35" s="26">
        <f t="shared" si="10"/>
        <v>1.8686525097743814</v>
      </c>
      <c r="K35" s="26">
        <f t="shared" si="10"/>
        <v>1.783044686321805</v>
      </c>
      <c r="L35" s="26">
        <f t="shared" si="10"/>
        <v>2.120682082610785</v>
      </c>
      <c r="M35" s="26">
        <f t="shared" si="10"/>
        <v>2.0879908651450907</v>
      </c>
      <c r="N35" s="27"/>
    </row>
    <row r="36" spans="1:14" ht="18.75" customHeight="1">
      <c r="A36" s="61" t="s">
        <v>48</v>
      </c>
      <c r="B36" s="26">
        <v>-0.00066734</v>
      </c>
      <c r="C36" s="26">
        <v>-0.004779456</v>
      </c>
      <c r="D36" s="26">
        <v>0</v>
      </c>
      <c r="E36" s="26">
        <v>0</v>
      </c>
      <c r="F36" s="26">
        <v>-0.001193257</v>
      </c>
      <c r="G36" s="26">
        <v>-0.0008686495</v>
      </c>
      <c r="H36" s="26">
        <v>-0.0011757081</v>
      </c>
      <c r="I36" s="26">
        <v>0</v>
      </c>
      <c r="J36" s="26">
        <v>-0.0004202707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376.64000000000004</v>
      </c>
      <c r="C38" s="65">
        <f t="shared" si="11"/>
        <v>2101.48</v>
      </c>
      <c r="D38" s="65">
        <f t="shared" si="11"/>
        <v>0</v>
      </c>
      <c r="E38" s="65">
        <f t="shared" si="11"/>
        <v>0</v>
      </c>
      <c r="F38" s="65">
        <f t="shared" si="11"/>
        <v>436.56</v>
      </c>
      <c r="G38" s="65">
        <f t="shared" si="11"/>
        <v>483.64000000000004</v>
      </c>
      <c r="H38" s="65">
        <f t="shared" si="11"/>
        <v>654.84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4202.96</v>
      </c>
    </row>
    <row r="39" spans="1:14" ht="18.75" customHeight="1">
      <c r="A39" s="61" t="s">
        <v>50</v>
      </c>
      <c r="B39" s="67">
        <v>88</v>
      </c>
      <c r="C39" s="67">
        <v>491</v>
      </c>
      <c r="D39" s="67">
        <v>0</v>
      </c>
      <c r="E39" s="67">
        <v>0</v>
      </c>
      <c r="F39" s="67">
        <v>102</v>
      </c>
      <c r="G39" s="67">
        <v>113</v>
      </c>
      <c r="H39" s="67">
        <v>153</v>
      </c>
      <c r="I39" s="67">
        <v>0</v>
      </c>
      <c r="J39" s="67">
        <v>35</v>
      </c>
      <c r="K39" s="67">
        <v>0</v>
      </c>
      <c r="L39" s="67">
        <v>0</v>
      </c>
      <c r="M39" s="67">
        <v>0</v>
      </c>
      <c r="N39" s="12">
        <f>SUM(B39:M39)</f>
        <v>982</v>
      </c>
    </row>
    <row r="40" spans="1:14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857645.21555378</v>
      </c>
      <c r="C42" s="69">
        <f aca="true" t="shared" si="12" ref="C42:N42">C43+C44+C45</f>
        <v>631050.9520118</v>
      </c>
      <c r="D42" s="69">
        <f t="shared" si="12"/>
        <v>574499.77557504</v>
      </c>
      <c r="E42" s="69">
        <f t="shared" si="12"/>
        <v>141653.67571992</v>
      </c>
      <c r="F42" s="69">
        <f>F43+F44+F45</f>
        <v>525256.9012787241</v>
      </c>
      <c r="G42" s="69">
        <f>G43+G44+G45</f>
        <v>736856.9347338671</v>
      </c>
      <c r="H42" s="69">
        <f t="shared" si="12"/>
        <v>755300.2865186802</v>
      </c>
      <c r="I42" s="69">
        <f t="shared" si="12"/>
        <v>602020.78599031</v>
      </c>
      <c r="J42" s="69">
        <f t="shared" si="12"/>
        <v>572082.9447412748</v>
      </c>
      <c r="K42" s="69">
        <f t="shared" si="12"/>
        <v>554120.3632576</v>
      </c>
      <c r="L42" s="69">
        <f t="shared" si="12"/>
        <v>350449.07619768</v>
      </c>
      <c r="M42" s="69">
        <f t="shared" si="12"/>
        <v>195500.67269439998</v>
      </c>
      <c r="N42" s="69">
        <f t="shared" si="12"/>
        <v>6496437.584273076</v>
      </c>
    </row>
    <row r="43" spans="1:14" ht="18.75" customHeight="1">
      <c r="A43" s="66" t="s">
        <v>101</v>
      </c>
      <c r="B43" s="63">
        <f aca="true" t="shared" si="13" ref="B43:H43">B35*B7</f>
        <v>857598.9255372799</v>
      </c>
      <c r="C43" s="63">
        <f t="shared" si="13"/>
        <v>630759.451999</v>
      </c>
      <c r="D43" s="63">
        <f t="shared" si="13"/>
        <v>574499.77557504</v>
      </c>
      <c r="E43" s="63">
        <f t="shared" si="13"/>
        <v>141653.67571992</v>
      </c>
      <c r="F43" s="63">
        <f t="shared" si="13"/>
        <v>525163.22129116</v>
      </c>
      <c r="G43" s="63">
        <f t="shared" si="13"/>
        <v>736813.36473166</v>
      </c>
      <c r="H43" s="63">
        <f t="shared" si="13"/>
        <v>755171.52651369</v>
      </c>
      <c r="I43" s="63">
        <f>I35*I7</f>
        <v>602020.78599031</v>
      </c>
      <c r="J43" s="63">
        <f>J35*J7</f>
        <v>572061.80473229</v>
      </c>
      <c r="K43" s="63">
        <f>K35*K7</f>
        <v>554120.3632576</v>
      </c>
      <c r="L43" s="63">
        <f>L35*L7</f>
        <v>350449.07619768</v>
      </c>
      <c r="M43" s="63">
        <f>M35*M7</f>
        <v>195500.67269439998</v>
      </c>
      <c r="N43" s="65">
        <f>SUM(B43:M43)</f>
        <v>6495812.64424003</v>
      </c>
    </row>
    <row r="44" spans="1:14" ht="18.75" customHeight="1">
      <c r="A44" s="66" t="s">
        <v>102</v>
      </c>
      <c r="B44" s="63">
        <f aca="true" t="shared" si="14" ref="B44:M44">B36*B7</f>
        <v>-330.3499835</v>
      </c>
      <c r="C44" s="63">
        <f t="shared" si="14"/>
        <v>-1809.9799871999999</v>
      </c>
      <c r="D44" s="63">
        <f t="shared" si="14"/>
        <v>0</v>
      </c>
      <c r="E44" s="63">
        <f t="shared" si="14"/>
        <v>0</v>
      </c>
      <c r="F44" s="63">
        <f t="shared" si="14"/>
        <v>-342.880012436</v>
      </c>
      <c r="G44" s="63">
        <f t="shared" si="14"/>
        <v>-440.069997793</v>
      </c>
      <c r="H44" s="63">
        <f t="shared" si="14"/>
        <v>-526.0799950098</v>
      </c>
      <c r="I44" s="63">
        <f t="shared" si="14"/>
        <v>0</v>
      </c>
      <c r="J44" s="63">
        <f t="shared" si="14"/>
        <v>-128.6599910152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-3578.0199669539993</v>
      </c>
    </row>
    <row r="45" spans="1:14" ht="18.75" customHeight="1">
      <c r="A45" s="66" t="s">
        <v>52</v>
      </c>
      <c r="B45" s="63">
        <f aca="true" t="shared" si="15" ref="B45:M45">B38</f>
        <v>376.64000000000004</v>
      </c>
      <c r="C45" s="63">
        <f t="shared" si="15"/>
        <v>2101.48</v>
      </c>
      <c r="D45" s="63">
        <f t="shared" si="15"/>
        <v>0</v>
      </c>
      <c r="E45" s="63">
        <f t="shared" si="15"/>
        <v>0</v>
      </c>
      <c r="F45" s="63">
        <f t="shared" si="15"/>
        <v>436.56</v>
      </c>
      <c r="G45" s="63">
        <f t="shared" si="15"/>
        <v>483.64000000000004</v>
      </c>
      <c r="H45" s="63">
        <f t="shared" si="15"/>
        <v>654.84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4202.96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-114631.16</v>
      </c>
      <c r="C47" s="28">
        <f t="shared" si="16"/>
        <v>-111021.98</v>
      </c>
      <c r="D47" s="28">
        <f t="shared" si="16"/>
        <v>-69253.34</v>
      </c>
      <c r="E47" s="28">
        <f t="shared" si="16"/>
        <v>-16428.6</v>
      </c>
      <c r="F47" s="28">
        <f t="shared" si="16"/>
        <v>-53229.74</v>
      </c>
      <c r="G47" s="28">
        <f t="shared" si="16"/>
        <v>-109852.16</v>
      </c>
      <c r="H47" s="28">
        <f t="shared" si="16"/>
        <v>-134473</v>
      </c>
      <c r="I47" s="28">
        <f t="shared" si="16"/>
        <v>-63059.32</v>
      </c>
      <c r="J47" s="28">
        <f t="shared" si="16"/>
        <v>-85379.24</v>
      </c>
      <c r="K47" s="28">
        <f t="shared" si="16"/>
        <v>-59964.18</v>
      </c>
      <c r="L47" s="28">
        <f t="shared" si="16"/>
        <v>-53565.76</v>
      </c>
      <c r="M47" s="28">
        <f t="shared" si="16"/>
        <v>-31162.84</v>
      </c>
      <c r="N47" s="28">
        <f t="shared" si="16"/>
        <v>-902021.32</v>
      </c>
      <c r="P47" s="40"/>
    </row>
    <row r="48" spans="1:16" ht="18.75" customHeight="1">
      <c r="A48" s="17" t="s">
        <v>54</v>
      </c>
      <c r="B48" s="29">
        <f>B49+B50</f>
        <v>-111755</v>
      </c>
      <c r="C48" s="29">
        <f>C49+C50</f>
        <v>-111702.5</v>
      </c>
      <c r="D48" s="29">
        <f>D49+D50</f>
        <v>-66993.5</v>
      </c>
      <c r="E48" s="29">
        <f>E49+E50</f>
        <v>-15701</v>
      </c>
      <c r="F48" s="29">
        <f aca="true" t="shared" si="17" ref="F48:M48">F49+F50</f>
        <v>-51411.5</v>
      </c>
      <c r="G48" s="29">
        <f t="shared" si="17"/>
        <v>-107653</v>
      </c>
      <c r="H48" s="29">
        <f t="shared" si="17"/>
        <v>-132440</v>
      </c>
      <c r="I48" s="29">
        <f t="shared" si="17"/>
        <v>-60410</v>
      </c>
      <c r="J48" s="29">
        <f t="shared" si="17"/>
        <v>-82705</v>
      </c>
      <c r="K48" s="29">
        <f t="shared" si="17"/>
        <v>-57263.5</v>
      </c>
      <c r="L48" s="29">
        <f t="shared" si="17"/>
        <v>-51709</v>
      </c>
      <c r="M48" s="29">
        <f t="shared" si="17"/>
        <v>-30401</v>
      </c>
      <c r="N48" s="28">
        <f aca="true" t="shared" si="18" ref="N48:N59">SUM(B48:M48)</f>
        <v>-880145</v>
      </c>
      <c r="P48" s="40"/>
    </row>
    <row r="49" spans="1:16" ht="18.75" customHeight="1">
      <c r="A49" s="13" t="s">
        <v>55</v>
      </c>
      <c r="B49" s="20">
        <f>ROUND(-B9*$D$3,2)</f>
        <v>-111755</v>
      </c>
      <c r="C49" s="20">
        <f>ROUND(-C9*$D$3,2)</f>
        <v>-111702.5</v>
      </c>
      <c r="D49" s="20">
        <f>ROUND(-D9*$D$3,2)</f>
        <v>-66993.5</v>
      </c>
      <c r="E49" s="20">
        <f>ROUND(-E9*$D$3,2)</f>
        <v>-15701</v>
      </c>
      <c r="F49" s="20">
        <f aca="true" t="shared" si="19" ref="F49:M49">ROUND(-F9*$D$3,2)</f>
        <v>-51411.5</v>
      </c>
      <c r="G49" s="20">
        <f t="shared" si="19"/>
        <v>-107653</v>
      </c>
      <c r="H49" s="20">
        <f t="shared" si="19"/>
        <v>-132440</v>
      </c>
      <c r="I49" s="20">
        <f t="shared" si="19"/>
        <v>-60410</v>
      </c>
      <c r="J49" s="20">
        <f t="shared" si="19"/>
        <v>-82705</v>
      </c>
      <c r="K49" s="20">
        <f t="shared" si="19"/>
        <v>-57263.5</v>
      </c>
      <c r="L49" s="20">
        <f t="shared" si="19"/>
        <v>-51709</v>
      </c>
      <c r="M49" s="20">
        <f t="shared" si="19"/>
        <v>-30401</v>
      </c>
      <c r="N49" s="54">
        <f t="shared" si="18"/>
        <v>-880145</v>
      </c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57</v>
      </c>
      <c r="B51" s="29">
        <f>SUM(B52:B58)</f>
        <v>-2876.16</v>
      </c>
      <c r="C51" s="29">
        <f aca="true" t="shared" si="21" ref="C51:M51">SUM(C52:C58)</f>
        <v>680.52</v>
      </c>
      <c r="D51" s="29">
        <f t="shared" si="21"/>
        <v>-2259.84</v>
      </c>
      <c r="E51" s="29">
        <f t="shared" si="21"/>
        <v>-727.6</v>
      </c>
      <c r="F51" s="29">
        <f t="shared" si="21"/>
        <v>-1818.24</v>
      </c>
      <c r="G51" s="29">
        <f t="shared" si="21"/>
        <v>-2199.16</v>
      </c>
      <c r="H51" s="29">
        <f t="shared" si="21"/>
        <v>-2033</v>
      </c>
      <c r="I51" s="29">
        <f t="shared" si="21"/>
        <v>-2649.32</v>
      </c>
      <c r="J51" s="29">
        <f t="shared" si="21"/>
        <v>-2674.24</v>
      </c>
      <c r="K51" s="29">
        <f t="shared" si="21"/>
        <v>-2700.68</v>
      </c>
      <c r="L51" s="29">
        <f t="shared" si="21"/>
        <v>-1856.76</v>
      </c>
      <c r="M51" s="29">
        <f t="shared" si="21"/>
        <v>-761.84</v>
      </c>
      <c r="N51" s="29">
        <f>SUM(N52:N58)</f>
        <v>-21876.319999999996</v>
      </c>
      <c r="P51" s="47"/>
    </row>
    <row r="52" spans="1:14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60</v>
      </c>
      <c r="B54" s="27">
        <v>0</v>
      </c>
      <c r="C54" s="27">
        <v>0</v>
      </c>
      <c r="D54" s="27">
        <v>0</v>
      </c>
      <c r="E54" s="27">
        <v>0</v>
      </c>
      <c r="F54" s="27">
        <v>-500</v>
      </c>
      <c r="G54" s="27">
        <v>-500</v>
      </c>
      <c r="H54" s="27">
        <v>0</v>
      </c>
      <c r="I54" s="27">
        <v>0</v>
      </c>
      <c r="J54" s="27">
        <v>-500</v>
      </c>
      <c r="K54" s="27">
        <v>0</v>
      </c>
      <c r="L54" s="27">
        <v>-500</v>
      </c>
      <c r="M54" s="27">
        <v>0</v>
      </c>
      <c r="N54" s="27">
        <f t="shared" si="18"/>
        <v>-2000</v>
      </c>
    </row>
    <row r="55" spans="1:14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103</v>
      </c>
      <c r="B58" s="27">
        <v>-2876.16</v>
      </c>
      <c r="C58" s="27">
        <v>680.52</v>
      </c>
      <c r="D58" s="27">
        <v>-2259.84</v>
      </c>
      <c r="E58" s="27">
        <v>-727.6</v>
      </c>
      <c r="F58" s="27">
        <v>-1318.24</v>
      </c>
      <c r="G58" s="27">
        <v>-1699.16</v>
      </c>
      <c r="H58" s="27">
        <v>-2033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-761.84</v>
      </c>
      <c r="N58" s="27">
        <f t="shared" si="18"/>
        <v>-19876.319999999996</v>
      </c>
    </row>
    <row r="59" spans="1:14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65</v>
      </c>
      <c r="B61" s="32">
        <f aca="true" t="shared" si="22" ref="B61:M61">+B42+B47</f>
        <v>743014.0555537799</v>
      </c>
      <c r="C61" s="32">
        <f t="shared" si="22"/>
        <v>520028.97201180004</v>
      </c>
      <c r="D61" s="32">
        <f t="shared" si="22"/>
        <v>505246.43557504006</v>
      </c>
      <c r="E61" s="32">
        <f t="shared" si="22"/>
        <v>125225.07571991999</v>
      </c>
      <c r="F61" s="32">
        <f t="shared" si="22"/>
        <v>472027.1612787241</v>
      </c>
      <c r="G61" s="32">
        <f t="shared" si="22"/>
        <v>627004.774733867</v>
      </c>
      <c r="H61" s="32">
        <f t="shared" si="22"/>
        <v>620827.2865186802</v>
      </c>
      <c r="I61" s="32">
        <f t="shared" si="22"/>
        <v>538961.4659903101</v>
      </c>
      <c r="J61" s="32">
        <f t="shared" si="22"/>
        <v>486703.7047412748</v>
      </c>
      <c r="K61" s="32">
        <f t="shared" si="22"/>
        <v>494156.1832576</v>
      </c>
      <c r="L61" s="32">
        <f t="shared" si="22"/>
        <v>296883.31619768</v>
      </c>
      <c r="M61" s="32">
        <f t="shared" si="22"/>
        <v>164337.8326944</v>
      </c>
      <c r="N61" s="32">
        <f>SUM(B61:M61)</f>
        <v>5594416.264273076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34"/>
    </row>
    <row r="64" spans="1:16" ht="18.75" customHeight="1">
      <c r="A64" s="2" t="s">
        <v>66</v>
      </c>
      <c r="B64" s="42">
        <f>SUM(B65:B78)</f>
        <v>743014.05</v>
      </c>
      <c r="C64" s="42">
        <f aca="true" t="shared" si="23" ref="C64:M64">SUM(C65:C78)</f>
        <v>520028.97</v>
      </c>
      <c r="D64" s="42">
        <f t="shared" si="23"/>
        <v>505246.44</v>
      </c>
      <c r="E64" s="42">
        <f t="shared" si="23"/>
        <v>125225.08</v>
      </c>
      <c r="F64" s="42">
        <f t="shared" si="23"/>
        <v>472027.16</v>
      </c>
      <c r="G64" s="42">
        <f t="shared" si="23"/>
        <v>627004.77</v>
      </c>
      <c r="H64" s="42">
        <f t="shared" si="23"/>
        <v>620827.2999999999</v>
      </c>
      <c r="I64" s="42">
        <f t="shared" si="23"/>
        <v>538961.47</v>
      </c>
      <c r="J64" s="42">
        <f t="shared" si="23"/>
        <v>486703.7</v>
      </c>
      <c r="K64" s="42">
        <f t="shared" si="23"/>
        <v>494156.18</v>
      </c>
      <c r="L64" s="42">
        <f t="shared" si="23"/>
        <v>296883.32</v>
      </c>
      <c r="M64" s="42">
        <f t="shared" si="23"/>
        <v>164337.83</v>
      </c>
      <c r="N64" s="32">
        <f>SUM(N65:N78)</f>
        <v>5594416.2700000005</v>
      </c>
      <c r="P64" s="40"/>
    </row>
    <row r="65" spans="1:14" ht="18.75" customHeight="1">
      <c r="A65" s="17" t="s">
        <v>22</v>
      </c>
      <c r="B65" s="42">
        <v>133221.35</v>
      </c>
      <c r="C65" s="42">
        <v>97541.28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230762.63</v>
      </c>
    </row>
    <row r="66" spans="1:14" ht="18.75" customHeight="1">
      <c r="A66" s="17" t="s">
        <v>23</v>
      </c>
      <c r="B66" s="42">
        <v>319276.05</v>
      </c>
      <c r="C66" s="42">
        <v>202720.27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521996.31999999995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505246.44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505246.44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125225.08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125225.08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472027.16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472027.16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627004.77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627004.77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490318.79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490318.79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130508.51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130508.51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538961.47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538961.47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486703.7</v>
      </c>
      <c r="K74" s="41">
        <v>0</v>
      </c>
      <c r="L74" s="41">
        <v>0</v>
      </c>
      <c r="M74" s="41">
        <v>0</v>
      </c>
      <c r="N74" s="32">
        <f t="shared" si="24"/>
        <v>486703.7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494156.18</v>
      </c>
      <c r="L75" s="41">
        <v>0</v>
      </c>
      <c r="M75" s="41">
        <v>0</v>
      </c>
      <c r="N75" s="29">
        <f t="shared" si="24"/>
        <v>494156.18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296883.32</v>
      </c>
      <c r="M76" s="41">
        <v>0</v>
      </c>
      <c r="N76" s="32">
        <f t="shared" si="24"/>
        <v>296883.32</v>
      </c>
    </row>
    <row r="77" spans="1:14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164337.83</v>
      </c>
      <c r="N77" s="29">
        <f t="shared" si="24"/>
        <v>164337.83</v>
      </c>
    </row>
    <row r="78" spans="1:14" ht="18.75" customHeight="1">
      <c r="A78" s="38" t="s">
        <v>67</v>
      </c>
      <c r="B78" s="36">
        <v>290516.65</v>
      </c>
      <c r="C78" s="36">
        <v>219767.42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510284.07000000007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105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1.9391101713532513</v>
      </c>
      <c r="C82" s="52">
        <v>1.9474237962505059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1.685860440362885</v>
      </c>
      <c r="C83" s="52">
        <v>1.5790439998895516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1.5711396441483574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1.9876475788232981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1.8276209335022342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1.4543880745498545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1.705927993794465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1.6259006473126716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1.6545441778271255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1.8686524943162517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1.7830446758395224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2.120682105619868</v>
      </c>
      <c r="M93" s="52">
        <v>0</v>
      </c>
      <c r="N93" s="32"/>
    </row>
    <row r="94" spans="1:14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2.087990836368297</v>
      </c>
      <c r="N94" s="58"/>
    </row>
    <row r="95" ht="21" customHeight="1">
      <c r="A95" s="46" t="s">
        <v>104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2015-03-04T18:47:43Z</dcterms:modified>
  <cp:category/>
  <cp:version/>
  <cp:contentType/>
  <cp:contentStatus/>
</cp:coreProperties>
</file>