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<sst xmlns="http://schemas.openxmlformats.org/spreadsheetml/2006/main" count="108" uniqueCount="121">
  <si>
    <t xml:space="preserve">Consórcio Transcooper Fênix </t>
  </si>
  <si>
    <t xml:space="preserve">Consórcio Transcooper Fênix        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</si>
  <si>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</si>
  <si>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</si>
  <si>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</si>
  <si>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</si>
  <si>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</si>
  <si>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</si>
  <si>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</si>
  <si>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</si>
  <si>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</si>
  <si>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</si>
  <si>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</si>
  <si>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</si>
  <si>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</si>
  <si>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</si>
  <si>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</si>
  <si>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</si>
  <si>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</si>
  <si>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</si>
  <si>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</si>
  <si>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</si>
  <si>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</si>
  <si>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9.2. Transcooper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</si>
  <si>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</si>
  <si>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</si>
  <si>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</si>
  <si>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</si>
  <si>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</si>
  <si>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</si>
  <si>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</si>
  <si>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</si>
  <si>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</si>
  <si>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</si>
  <si>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</si>
  <si>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</si>
  <si>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</si>
  <si>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</si>
  <si>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</si>
  <si>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</si>
  <si>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</si>
  <si>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</si>
  <si>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</si>
  <si>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</si>
  <si>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</si>
  <si>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</si>
  <si>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</si>
  <si>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</si>
  <si>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</si>
  <si>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</si>
  <si>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</si>
  <si>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</si>
  <si>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</si>
  <si>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</si>
  <si>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</si>
  <si>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</si>
  <si>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</si>
  <si>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</si>
  <si>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</si>
  <si>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</si>
  <si>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</si>
  <si>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</si>
  <si>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</si>
  <si>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</si>
  <si>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</si>
  <si>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</si>
  <si>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</si>
  <si>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</si>
  <si>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</si>
  <si>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</si>
  <si>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</si>
  <si>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</si>
  <si>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</si>
  <si>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</si>
  <si>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</si>
  <si>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</si>
  <si>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</si>
  <si>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</si>
  <si>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</si>
  <si>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</si>
  <si>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</si>
  <si>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</si>
  <si>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</si>
  <si>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</si>
  <si>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</si>
  <si>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</si>
  <si>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</si>
  <si>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</si>
  <si>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</si>
  <si>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</si>
  <si>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</si>
  <si>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</si>
  <si>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</si>
  <si>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</si>
  <si>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</si>
  <si>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</si>
  <si>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</si>
  <si>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10.1. Fênix</t>
  </si>
  <si>
    <t>10.2. Transcooper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</si>
  <si>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</si>
  <si>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</si>
  <si>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</si>
  <si>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</si>
  <si>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</si>
  <si>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OPERAÇÃO 09/02/15 - VENCIMENTO 18/02/15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</si>
  <si>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</si>
  <si>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</si>
  <si>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OPERAÇÃO 10/02/15 - VENCIMENTO 19/02/15</t>
  </si>
  <si>
    <t>OPERAÇÃO 11/02/15 - VENCIMENTO 20/02/15</t>
  </si>
  <si>
    <t>OPERAÇÃO 12/02/15 - VENCIMENTO 23/02/15</t>
  </si>
  <si>
    <t>OPERAÇÃO 13/02/15 - VENCIMENTO 24/02/15</t>
  </si>
  <si>
    <t>OPERAÇÃO 14/02/15 - VENCIMENTO 24/02/15</t>
  </si>
  <si>
    <t>OPERAÇÃO 15/02/15 - VENCIMENTO 24/02/15</t>
  </si>
  <si>
    <t>OPERAÇÃO 16/02/15 - VENCIMENTO 24/02/15</t>
  </si>
  <si>
    <t>OPERAÇÃO 17/02/15 - VENCIMENTO 24/02/15</t>
  </si>
  <si>
    <t>OPERAÇÃO 18/02/15 - VENCIMENTO 25/02/15</t>
  </si>
  <si>
    <t>OPERAÇÃO 19/02/15 - VENCIMENTO 26/02/15</t>
  </si>
  <si>
    <t>OPERAÇÃO 20/02/15 - VENCIMENTO 27/02/15</t>
  </si>
  <si>
    <t>OPERAÇÃO 21/02/15 - VENCIMENTO 27/02/15</t>
  </si>
  <si>
    <t>OPERAÇÃO 22/02/15 - VENCIMENTO 27/02/15</t>
  </si>
  <si>
    <t>OPERAÇÃO 23/02/15 - VENCIMENTO 02/03/15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</si>
</sst>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170" fontId="41" fillId="0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2"/>
    </xf>
    <xf numFmtId="0" fontId="41" fillId="34" borderId="10" xfId="0" applyFont="1" applyFill="1" applyBorder="1" applyAlignment="1">
      <alignment vertical="center"/>
    </xf>
    <xf numFmtId="43" fontId="41" fillId="34" borderId="10" xfId="52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3"/>
    </xf>
    <xf numFmtId="172" fontId="41" fillId="34" borderId="10" xfId="52" applyNumberFormat="1" applyFont="1" applyFill="1" applyBorder="1" applyAlignment="1">
      <alignment vertical="center"/>
    </xf>
    <xf numFmtId="0" fontId="41" fillId="35" borderId="10" xfId="0" applyFont="1" applyFill="1" applyBorder="1" applyAlignment="1">
      <alignment horizontal="left" vertical="center" indent="1"/>
    </xf>
    <xf numFmtId="170" fontId="41" fillId="35" borderId="10" xfId="45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30886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98" sqref="A98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2" t="s">
        <v>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21">
      <c r="A2" s="73" t="s">
        <v>120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23.25" customHeight="1">
      <c r="A3" s="5"/>
      <c r="B3" s="6"/>
      <c r="C3" s="5" t="s">
        <v>2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4" t="s">
        <v>3</v>
      </c>
      <c r="B4" s="74" t="s">
        <v>46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 t="s">
        <v>4</v>
      </c>
    </row>
    <row r="5" spans="1:14" ht="42" customHeight="1">
      <c r="A5" s="74"/>
      <c r="B5" s="4" t="s">
        <v>0</v>
      </c>
      <c r="C5" s="4" t="s">
        <v>1</v>
      </c>
      <c r="D5" s="4" t="s">
        <v>44</v>
      </c>
      <c r="E5" s="4" t="s">
        <v>69</v>
      </c>
      <c r="F5" s="4" t="s">
        <v>68</v>
      </c>
      <c r="G5" s="4" t="s">
        <v>70</v>
      </c>
      <c r="H5" s="4" t="s">
        <v>71</v>
      </c>
      <c r="I5" s="4" t="s">
        <v>72</v>
      </c>
      <c r="J5" s="4" t="s">
        <v>73</v>
      </c>
      <c r="K5" s="4" t="s">
        <v>72</v>
      </c>
      <c r="L5" s="4" t="s">
        <v>74</v>
      </c>
      <c r="M5" s="4" t="s">
        <v>75</v>
      </c>
      <c r="N5" s="74"/>
    </row>
    <row r="6" spans="1:14" ht="20.25" customHeight="1">
      <c r="A6" s="74"/>
      <c r="B6" s="3" t="s">
        <v>32</v>
      </c>
      <c r="C6" s="3" t="s">
        <v>33</v>
      </c>
      <c r="D6" s="3" t="s">
        <v>34</v>
      </c>
      <c r="E6" s="3" t="s">
        <v>35</v>
      </c>
      <c r="F6" s="3" t="s">
        <v>36</v>
      </c>
      <c r="G6" s="3" t="s">
        <v>37</v>
      </c>
      <c r="H6" s="3" t="s">
        <v>43</v>
      </c>
      <c r="I6" s="3" t="s">
        <v>38</v>
      </c>
      <c r="J6" s="3" t="s">
        <v>40</v>
      </c>
      <c r="K6" s="3" t="s">
        <v>39</v>
      </c>
      <c r="L6" s="3" t="s">
        <v>41</v>
      </c>
      <c r="M6" s="3" t="s">
        <v>42</v>
      </c>
      <c r="N6" s="74"/>
    </row>
    <row r="7" spans="1:16" ht="18.75" customHeight="1">
      <c r="A7" s="9" t="s">
        <v>5</v>
      </c>
      <c r="B7" s="10">
        <f>B8+B20+B24</f>
        <v>513053</v>
      </c>
      <c r="C7" s="10">
        <f>C8+C20+C24</f>
        <v>348105</v>
      </c>
      <c r="D7" s="10">
        <f>D8+D20+D24</f>
        <v>379402</v>
      </c>
      <c r="E7" s="10">
        <f>E8+E20+E24</f>
        <v>80692</v>
      </c>
      <c r="F7" s="10">
        <f aca="true" t="shared" si="0" ref="F7:M7">F8+F20+F24</f>
        <v>289244</v>
      </c>
      <c r="G7" s="10">
        <f t="shared" si="0"/>
        <v>499663</v>
      </c>
      <c r="H7" s="10">
        <f t="shared" si="0"/>
        <v>450606</v>
      </c>
      <c r="I7" s="10">
        <f t="shared" si="0"/>
        <v>433180</v>
      </c>
      <c r="J7" s="10">
        <f t="shared" si="0"/>
        <v>310026</v>
      </c>
      <c r="K7" s="10">
        <f t="shared" si="0"/>
        <v>380483</v>
      </c>
      <c r="L7" s="10">
        <f t="shared" si="0"/>
        <v>164862</v>
      </c>
      <c r="M7" s="10">
        <f t="shared" si="0"/>
        <v>93554</v>
      </c>
      <c r="N7" s="10">
        <f>+N8+N20+N24</f>
        <v>3942870</v>
      </c>
      <c r="P7" s="39"/>
    </row>
    <row r="8" spans="1:14" ht="18.75" customHeight="1">
      <c r="A8" s="11" t="s">
        <v>31</v>
      </c>
      <c r="B8" s="12">
        <f>+B9+B12+B16</f>
        <v>283952</v>
      </c>
      <c r="C8" s="12">
        <f>+C9+C12+C16</f>
        <v>204684</v>
      </c>
      <c r="D8" s="12">
        <f>+D9+D12+D16</f>
        <v>235810</v>
      </c>
      <c r="E8" s="12">
        <f>+E9+E12+E16</f>
        <v>47937</v>
      </c>
      <c r="F8" s="12">
        <f aca="true" t="shared" si="1" ref="F8:M8">+F9+F12+F16</f>
        <v>168046</v>
      </c>
      <c r="G8" s="12">
        <f t="shared" si="1"/>
        <v>293443</v>
      </c>
      <c r="H8" s="12">
        <f t="shared" si="1"/>
        <v>254807</v>
      </c>
      <c r="I8" s="12">
        <f t="shared" si="1"/>
        <v>248144</v>
      </c>
      <c r="J8" s="12">
        <f t="shared" si="1"/>
        <v>181596</v>
      </c>
      <c r="K8" s="12">
        <f t="shared" si="1"/>
        <v>203963</v>
      </c>
      <c r="L8" s="12">
        <f t="shared" si="1"/>
        <v>98368</v>
      </c>
      <c r="M8" s="12">
        <f t="shared" si="1"/>
        <v>58871</v>
      </c>
      <c r="N8" s="12">
        <f>SUM(B8:M8)</f>
        <v>2279621</v>
      </c>
    </row>
    <row r="9" spans="1:14" ht="18.75" customHeight="1">
      <c r="A9" s="13" t="s">
        <v>6</v>
      </c>
      <c r="B9" s="14">
        <v>33954</v>
      </c>
      <c r="C9" s="14">
        <v>34691</v>
      </c>
      <c r="D9" s="14">
        <v>21953</v>
      </c>
      <c r="E9" s="14">
        <v>4667</v>
      </c>
      <c r="F9" s="14">
        <v>16593</v>
      </c>
      <c r="G9" s="14">
        <v>33024</v>
      </c>
      <c r="H9" s="14">
        <v>39700</v>
      </c>
      <c r="I9" s="14">
        <v>21639</v>
      </c>
      <c r="J9" s="14">
        <v>25222</v>
      </c>
      <c r="K9" s="14">
        <v>21534</v>
      </c>
      <c r="L9" s="14">
        <v>9641</v>
      </c>
      <c r="M9" s="14">
        <v>9108</v>
      </c>
      <c r="N9" s="12">
        <f aca="true" t="shared" si="2" ref="N9:N19">SUM(B9:M9)</f>
        <v>299731</v>
      </c>
    </row>
    <row r="10" spans="1:14" ht="18.75" customHeight="1">
      <c r="A10" s="15" t="s">
        <v>7</v>
      </c>
      <c r="B10" s="14">
        <f>+B9-B11</f>
        <v>39400</v>
      </c>
      <c r="C10" s="14">
        <f>+C9-C11</f>
        <v>33917</v>
      </c>
      <c r="D10" s="14">
        <f>+D9-D11</f>
        <v>24180</v>
      </c>
      <c r="E10" s="14">
        <f>+E9-E11</f>
        <v>6009</v>
      </c>
      <c r="F10" s="14">
        <f aca="true" t="shared" si="3" ref="F10:M10">+F9-F11</f>
        <v>18886</v>
      </c>
      <c r="G10" s="14">
        <f t="shared" si="3"/>
        <v>35753</v>
      </c>
      <c r="H10" s="14">
        <f t="shared" si="3"/>
        <v>41748</v>
      </c>
      <c r="I10" s="14">
        <f t="shared" si="3"/>
        <v>23582</v>
      </c>
      <c r="J10" s="14">
        <f t="shared" si="3"/>
        <v>26944</v>
      </c>
      <c r="K10" s="14">
        <f t="shared" si="3"/>
        <v>23558</v>
      </c>
      <c r="L10" s="14">
        <f t="shared" si="3"/>
        <v>15991</v>
      </c>
      <c r="M10" s="14">
        <f t="shared" si="3"/>
        <v>9763</v>
      </c>
      <c r="N10" s="12">
        <f t="shared" si="2"/>
        <v>299731</v>
      </c>
    </row>
    <row r="11" spans="1:14" ht="18.75" customHeight="1">
      <c r="A11" s="15" t="s">
        <v>8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26</v>
      </c>
      <c r="B12" s="14">
        <f>B13+B14+B15</f>
        <v>236622</v>
      </c>
      <c r="C12" s="14">
        <f>C13+C14+C15</f>
        <v>164750</v>
      </c>
      <c r="D12" s="14">
        <f>D13+D14+D15</f>
        <v>206883</v>
      </c>
      <c r="E12" s="14">
        <f>E13+E14+E15</f>
        <v>40773</v>
      </c>
      <c r="F12" s="14">
        <f aca="true" t="shared" si="4" ref="F12:M12">F13+F14+F15</f>
        <v>144698</v>
      </c>
      <c r="G12" s="14">
        <f t="shared" si="4"/>
        <v>249004</v>
      </c>
      <c r="H12" s="14">
        <f t="shared" si="4"/>
        <v>206270</v>
      </c>
      <c r="I12" s="14">
        <f t="shared" si="4"/>
        <v>218636</v>
      </c>
      <c r="J12" s="14">
        <f t="shared" si="4"/>
        <v>150089</v>
      </c>
      <c r="K12" s="14">
        <f t="shared" si="4"/>
        <v>174894</v>
      </c>
      <c r="L12" s="14">
        <f t="shared" si="4"/>
        <v>80294</v>
      </c>
      <c r="M12" s="14">
        <f t="shared" si="4"/>
        <v>47999</v>
      </c>
      <c r="N12" s="12">
        <f t="shared" si="2"/>
        <v>1920912</v>
      </c>
    </row>
    <row r="13" spans="1:14" ht="18.75" customHeight="1">
      <c r="A13" s="15" t="s">
        <v>9</v>
      </c>
      <c r="B13" s="14">
        <v>114342</v>
      </c>
      <c r="C13" s="14">
        <v>91798</v>
      </c>
      <c r="D13" s="14">
        <v>100229</v>
      </c>
      <c r="E13" s="14">
        <v>18319</v>
      </c>
      <c r="F13" s="14">
        <v>72393</v>
      </c>
      <c r="G13" s="14">
        <v>126671</v>
      </c>
      <c r="H13" s="14">
        <v>109479</v>
      </c>
      <c r="I13" s="14">
        <v>111603</v>
      </c>
      <c r="J13" s="14">
        <v>75358</v>
      </c>
      <c r="K13" s="14">
        <v>87348</v>
      </c>
      <c r="L13" s="14">
        <v>20885</v>
      </c>
      <c r="M13" s="14">
        <v>23046</v>
      </c>
      <c r="N13" s="12">
        <f t="shared" si="2"/>
        <v>967029</v>
      </c>
    </row>
    <row r="14" spans="1:14" ht="18.75" customHeight="1">
      <c r="A14" s="15" t="s">
        <v>10</v>
      </c>
      <c r="B14" s="14">
        <v>97258</v>
      </c>
      <c r="C14" s="14">
        <v>74379</v>
      </c>
      <c r="D14" s="14">
        <v>91664</v>
      </c>
      <c r="E14" s="14">
        <v>15560</v>
      </c>
      <c r="F14" s="14">
        <v>63171</v>
      </c>
      <c r="G14" s="14">
        <v>106153</v>
      </c>
      <c r="H14" s="14">
        <v>85477</v>
      </c>
      <c r="I14" s="14">
        <v>89274</v>
      </c>
      <c r="J14" s="14">
        <v>63101</v>
      </c>
      <c r="K14" s="14">
        <v>72877</v>
      </c>
      <c r="L14" s="14">
        <v>18186</v>
      </c>
      <c r="M14" s="14">
        <v>21623</v>
      </c>
      <c r="N14" s="12">
        <f t="shared" si="2"/>
        <v>870730</v>
      </c>
    </row>
    <row r="15" spans="1:14" ht="18.75" customHeight="1">
      <c r="A15" s="15" t="s">
        <v>11</v>
      </c>
      <c r="B15" s="14">
        <v>13223</v>
      </c>
      <c r="C15" s="14">
        <v>12532</v>
      </c>
      <c r="D15" s="14">
        <v>10211</v>
      </c>
      <c r="E15" s="14">
        <v>2595</v>
      </c>
      <c r="F15" s="14">
        <v>10435</v>
      </c>
      <c r="G15" s="14">
        <v>17270</v>
      </c>
      <c r="H15" s="14">
        <v>12423</v>
      </c>
      <c r="I15" s="14">
        <v>10031</v>
      </c>
      <c r="J15" s="14">
        <v>8233</v>
      </c>
      <c r="K15" s="14">
        <v>9432</v>
      </c>
      <c r="L15" s="14">
        <v>2000</v>
      </c>
      <c r="M15" s="14">
        <v>2168</v>
      </c>
      <c r="N15" s="12">
        <f t="shared" si="2"/>
        <v>83153</v>
      </c>
    </row>
    <row r="16" spans="1:14" ht="18.75" customHeight="1">
      <c r="A16" s="16" t="s">
        <v>30</v>
      </c>
      <c r="B16" s="14">
        <f>B17+B18+B19</f>
        <v>7930</v>
      </c>
      <c r="C16" s="14">
        <f>C17+C18+C19</f>
        <v>6017</v>
      </c>
      <c r="D16" s="14">
        <f>D17+D18+D19</f>
        <v>4747</v>
      </c>
      <c r="E16" s="14">
        <f>E17+E18+E19</f>
        <v>1155</v>
      </c>
      <c r="F16" s="14">
        <f aca="true" t="shared" si="5" ref="F16:M16">F17+F18+F19</f>
        <v>4462</v>
      </c>
      <c r="G16" s="14">
        <f t="shared" si="5"/>
        <v>8686</v>
      </c>
      <c r="H16" s="14">
        <f t="shared" si="5"/>
        <v>6789</v>
      </c>
      <c r="I16" s="14">
        <f t="shared" si="5"/>
        <v>5926</v>
      </c>
      <c r="J16" s="14">
        <f t="shared" si="5"/>
        <v>4563</v>
      </c>
      <c r="K16" s="14">
        <f t="shared" si="5"/>
        <v>5511</v>
      </c>
      <c r="L16" s="14">
        <f t="shared" si="5"/>
        <v>2083</v>
      </c>
      <c r="M16" s="14">
        <f t="shared" si="5"/>
        <v>1109</v>
      </c>
      <c r="N16" s="12">
        <f t="shared" si="2"/>
        <v>58978</v>
      </c>
    </row>
    <row r="17" spans="1:14" ht="18.75" customHeight="1">
      <c r="A17" s="15" t="s">
        <v>27</v>
      </c>
      <c r="B17" s="14">
        <v>5530</v>
      </c>
      <c r="C17" s="14">
        <v>4440</v>
      </c>
      <c r="D17" s="14">
        <v>3346</v>
      </c>
      <c r="E17" s="14">
        <v>737</v>
      </c>
      <c r="F17" s="14">
        <v>3397</v>
      </c>
      <c r="G17" s="14">
        <v>6308</v>
      </c>
      <c r="H17" s="14">
        <v>4957</v>
      </c>
      <c r="I17" s="14">
        <v>4372</v>
      </c>
      <c r="J17" s="14">
        <v>3350</v>
      </c>
      <c r="K17" s="14">
        <v>4184</v>
      </c>
      <c r="L17" s="14">
        <v>1028</v>
      </c>
      <c r="M17" s="14">
        <v>805</v>
      </c>
      <c r="N17" s="12">
        <f t="shared" si="2"/>
        <v>40558</v>
      </c>
    </row>
    <row r="18" spans="1:14" ht="18.75" customHeight="1">
      <c r="A18" s="15" t="s">
        <v>28</v>
      </c>
      <c r="B18" s="14">
        <v>573</v>
      </c>
      <c r="C18" s="14">
        <v>370</v>
      </c>
      <c r="D18" s="14">
        <v>353</v>
      </c>
      <c r="E18" s="14">
        <v>74</v>
      </c>
      <c r="F18" s="14">
        <v>291</v>
      </c>
      <c r="G18" s="14">
        <v>570</v>
      </c>
      <c r="H18" s="14">
        <v>449</v>
      </c>
      <c r="I18" s="14">
        <v>333</v>
      </c>
      <c r="J18" s="14">
        <v>241</v>
      </c>
      <c r="K18" s="14">
        <v>373</v>
      </c>
      <c r="L18" s="14">
        <v>70</v>
      </c>
      <c r="M18" s="14">
        <v>115</v>
      </c>
      <c r="N18" s="12">
        <f t="shared" si="2"/>
        <v>3502</v>
      </c>
    </row>
    <row r="19" spans="1:14" ht="18.75" customHeight="1">
      <c r="A19" s="15" t="s">
        <v>29</v>
      </c>
      <c r="B19" s="14">
        <v>6767</v>
      </c>
      <c r="C19" s="14">
        <v>4763</v>
      </c>
      <c r="D19" s="14">
        <v>3297</v>
      </c>
      <c r="E19" s="14">
        <v>760</v>
      </c>
      <c r="F19" s="14">
        <v>3743</v>
      </c>
      <c r="G19" s="14">
        <v>5835</v>
      </c>
      <c r="H19" s="14">
        <v>4709</v>
      </c>
      <c r="I19" s="14">
        <v>4019</v>
      </c>
      <c r="J19" s="14">
        <v>3072</v>
      </c>
      <c r="K19" s="14">
        <v>4180</v>
      </c>
      <c r="L19" s="14">
        <v>651</v>
      </c>
      <c r="M19" s="14">
        <v>743</v>
      </c>
      <c r="N19" s="12">
        <f t="shared" si="2"/>
        <v>14918</v>
      </c>
    </row>
    <row r="20" spans="1:14" ht="18.75" customHeight="1">
      <c r="A20" s="17" t="s">
        <v>12</v>
      </c>
      <c r="B20" s="18">
        <f>B21+B22+B23</f>
        <v>167675</v>
      </c>
      <c r="C20" s="18">
        <f>C21+C22+C23</f>
        <v>95762</v>
      </c>
      <c r="D20" s="18">
        <f>D21+D22+D23</f>
        <v>94170</v>
      </c>
      <c r="E20" s="18">
        <f>E21+E22+E23</f>
        <v>19614</v>
      </c>
      <c r="F20" s="18">
        <f aca="true" t="shared" si="6" ref="F20:M20">F21+F22+F23</f>
        <v>74914</v>
      </c>
      <c r="G20" s="18">
        <f t="shared" si="6"/>
        <v>131596</v>
      </c>
      <c r="H20" s="18">
        <f t="shared" si="6"/>
        <v>131382</v>
      </c>
      <c r="I20" s="18">
        <f t="shared" si="6"/>
        <v>137082</v>
      </c>
      <c r="J20" s="18">
        <f t="shared" si="6"/>
        <v>88956</v>
      </c>
      <c r="K20" s="18">
        <f t="shared" si="6"/>
        <v>138434</v>
      </c>
      <c r="L20" s="18">
        <f t="shared" si="6"/>
        <v>53520</v>
      </c>
      <c r="M20" s="18">
        <f t="shared" si="6"/>
        <v>28879</v>
      </c>
      <c r="N20" s="12">
        <f aca="true" t="shared" si="7" ref="N20:N26">SUM(B20:M20)</f>
        <v>1161984</v>
      </c>
    </row>
    <row r="21" spans="1:14" ht="18.75" customHeight="1">
      <c r="A21" s="13" t="s">
        <v>13</v>
      </c>
      <c r="B21" s="14">
        <v>91629</v>
      </c>
      <c r="C21" s="14">
        <v>63915</v>
      </c>
      <c r="D21" s="14">
        <v>56551</v>
      </c>
      <c r="E21" s="14">
        <v>10628</v>
      </c>
      <c r="F21" s="14">
        <v>44041</v>
      </c>
      <c r="G21" s="14">
        <v>78463</v>
      </c>
      <c r="H21" s="14">
        <v>79556</v>
      </c>
      <c r="I21" s="14">
        <v>78574</v>
      </c>
      <c r="J21" s="14">
        <v>51792</v>
      </c>
      <c r="K21" s="14">
        <v>77311</v>
      </c>
      <c r="L21" s="14">
        <v>20993</v>
      </c>
      <c r="M21" s="14">
        <v>16833</v>
      </c>
      <c r="N21" s="12">
        <f t="shared" si="7"/>
        <v>671142</v>
      </c>
    </row>
    <row r="22" spans="1:14" ht="18.75" customHeight="1">
      <c r="A22" s="13" t="s">
        <v>14</v>
      </c>
      <c r="B22" s="14">
        <v>61104</v>
      </c>
      <c r="C22" s="14">
        <v>34766</v>
      </c>
      <c r="D22" s="14">
        <v>29828</v>
      </c>
      <c r="E22" s="14">
        <v>5455</v>
      </c>
      <c r="F22" s="14">
        <v>23026</v>
      </c>
      <c r="G22" s="14">
        <v>38982</v>
      </c>
      <c r="H22" s="14">
        <v>42768</v>
      </c>
      <c r="I22" s="14">
        <v>45639</v>
      </c>
      <c r="J22" s="14">
        <v>31016</v>
      </c>
      <c r="K22" s="14">
        <v>53449</v>
      </c>
      <c r="L22" s="14">
        <v>15202</v>
      </c>
      <c r="M22" s="14">
        <v>12012</v>
      </c>
      <c r="N22" s="12">
        <f t="shared" si="7"/>
        <v>451355</v>
      </c>
    </row>
    <row r="23" spans="1:14" ht="18.75" customHeight="1">
      <c r="A23" s="13" t="s">
        <v>15</v>
      </c>
      <c r="B23" s="14">
        <v>7229</v>
      </c>
      <c r="C23" s="14">
        <v>5497</v>
      </c>
      <c r="D23" s="14">
        <v>4236</v>
      </c>
      <c r="E23" s="14">
        <v>976</v>
      </c>
      <c r="F23" s="14">
        <v>4076</v>
      </c>
      <c r="G23" s="14">
        <v>6891</v>
      </c>
      <c r="H23" s="14">
        <v>5568</v>
      </c>
      <c r="I23" s="14">
        <v>5425</v>
      </c>
      <c r="J23" s="14">
        <v>3613</v>
      </c>
      <c r="K23" s="14">
        <v>5525</v>
      </c>
      <c r="L23" s="14">
        <v>1378</v>
      </c>
      <c r="M23" s="14">
        <v>974</v>
      </c>
      <c r="N23" s="12">
        <f t="shared" si="7"/>
        <v>39487</v>
      </c>
    </row>
    <row r="24" spans="1:14" ht="18.75" customHeight="1">
      <c r="A24" s="17" t="s">
        <v>16</v>
      </c>
      <c r="B24" s="14">
        <f>B25+B26</f>
        <v>61426</v>
      </c>
      <c r="C24" s="14">
        <f>C25+C26</f>
        <v>47659</v>
      </c>
      <c r="D24" s="14">
        <f>D25+D26</f>
        <v>49422</v>
      </c>
      <c r="E24" s="14">
        <f>E25+E26</f>
        <v>13141</v>
      </c>
      <c r="F24" s="14">
        <f aca="true" t="shared" si="8" ref="F24:M24">F25+F26</f>
        <v>46284</v>
      </c>
      <c r="G24" s="14">
        <f t="shared" si="8"/>
        <v>74624</v>
      </c>
      <c r="H24" s="14">
        <f t="shared" si="8"/>
        <v>64417</v>
      </c>
      <c r="I24" s="14">
        <f t="shared" si="8"/>
        <v>47954</v>
      </c>
      <c r="J24" s="14">
        <f t="shared" si="8"/>
        <v>39474</v>
      </c>
      <c r="K24" s="14">
        <f t="shared" si="8"/>
        <v>38086</v>
      </c>
      <c r="L24" s="14">
        <f t="shared" si="8"/>
        <v>12974</v>
      </c>
      <c r="M24" s="14">
        <f t="shared" si="8"/>
        <v>5804</v>
      </c>
      <c r="N24" s="12">
        <f t="shared" si="7"/>
        <v>501265</v>
      </c>
    </row>
    <row r="25" spans="1:14" ht="18.75" customHeight="1">
      <c r="A25" s="13" t="s">
        <v>17</v>
      </c>
      <c r="B25" s="14">
        <v>35841</v>
      </c>
      <c r="C25" s="14">
        <v>31807</v>
      </c>
      <c r="D25" s="14">
        <v>29439</v>
      </c>
      <c r="E25" s="14">
        <v>7185</v>
      </c>
      <c r="F25" s="14">
        <v>27065</v>
      </c>
      <c r="G25" s="14">
        <v>44471</v>
      </c>
      <c r="H25" s="14">
        <v>38129</v>
      </c>
      <c r="I25" s="14">
        <v>27443</v>
      </c>
      <c r="J25" s="14">
        <v>23450</v>
      </c>
      <c r="K25" s="14">
        <v>22648</v>
      </c>
      <c r="L25" s="14">
        <v>4519</v>
      </c>
      <c r="M25" s="14">
        <v>3441</v>
      </c>
      <c r="N25" s="12">
        <f t="shared" si="7"/>
        <v>320810</v>
      </c>
    </row>
    <row r="26" spans="1:14" ht="18.75" customHeight="1">
      <c r="A26" s="13" t="s">
        <v>18</v>
      </c>
      <c r="B26" s="14">
        <v>20160</v>
      </c>
      <c r="C26" s="14">
        <v>17892</v>
      </c>
      <c r="D26" s="14">
        <v>16560</v>
      </c>
      <c r="E26" s="14">
        <v>4042</v>
      </c>
      <c r="F26" s="14">
        <v>15224</v>
      </c>
      <c r="G26" s="14">
        <v>25015</v>
      </c>
      <c r="H26" s="14">
        <v>21448</v>
      </c>
      <c r="I26" s="14">
        <v>15437</v>
      </c>
      <c r="J26" s="14">
        <v>13191</v>
      </c>
      <c r="K26" s="14">
        <v>12739</v>
      </c>
      <c r="L26" s="14">
        <v>2542</v>
      </c>
      <c r="M26" s="14">
        <v>1935</v>
      </c>
      <c r="N26" s="12">
        <f t="shared" si="7"/>
        <v>180455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24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19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20</v>
      </c>
      <c r="B30" s="22">
        <v>0.9588</v>
      </c>
      <c r="C30" s="22">
        <v>0.9255</v>
      </c>
      <c r="D30" s="22">
        <v>0.9591</v>
      </c>
      <c r="E30" s="22">
        <v>0.8966</v>
      </c>
      <c r="F30" s="22">
        <v>0.9484</v>
      </c>
      <c r="G30" s="22">
        <v>0.9701</v>
      </c>
      <c r="H30" s="22">
        <v>0.9281</v>
      </c>
      <c r="I30" s="22">
        <v>0.9471</v>
      </c>
      <c r="J30" s="22">
        <v>0.9781</v>
      </c>
      <c r="K30" s="22">
        <v>0.9526</v>
      </c>
      <c r="L30" s="22">
        <v>0.9564</v>
      </c>
      <c r="M30" s="22">
        <v>0.9919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47</v>
      </c>
      <c r="B32" s="23">
        <f>(((+B$8+B$20)*B$29)+(B$24*B$30))/B$7</f>
        <v>0.9950672714125052</v>
      </c>
      <c r="C32" s="23">
        <f aca="true" t="shared" si="9" ref="C32:M32">(((+C$8+C$20)*C$29)+(C$24*C$30))/C$7</f>
        <v>0.9898002168885824</v>
      </c>
      <c r="D32" s="23">
        <f t="shared" si="9"/>
        <v>0.9946722479059151</v>
      </c>
      <c r="E32" s="23">
        <f t="shared" si="9"/>
        <v>0.983160915580231</v>
      </c>
      <c r="F32" s="23">
        <f t="shared" si="9"/>
        <v>0.9917431151553706</v>
      </c>
      <c r="G32" s="23">
        <f t="shared" si="9"/>
        <v>0.9955344750361743</v>
      </c>
      <c r="H32" s="23">
        <f t="shared" si="9"/>
        <v>0.989721436687483</v>
      </c>
      <c r="I32" s="23">
        <f t="shared" si="9"/>
        <v>0.9941438510549887</v>
      </c>
      <c r="J32" s="23">
        <f t="shared" si="9"/>
        <v>0.9972115867701419</v>
      </c>
      <c r="K32" s="23">
        <f t="shared" si="9"/>
        <v>0.9952553033906903</v>
      </c>
      <c r="L32" s="23">
        <f t="shared" si="9"/>
        <v>0.9965688490980336</v>
      </c>
      <c r="M32" s="23">
        <f t="shared" si="9"/>
        <v>0.999497483806144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21</v>
      </c>
      <c r="B34" s="26">
        <v>1.7408</v>
      </c>
      <c r="C34" s="26">
        <v>1.682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27"/>
    </row>
    <row r="35" spans="1:14" ht="18.75" customHeight="1">
      <c r="A35" s="17" t="s">
        <v>25</v>
      </c>
      <c r="B35" s="26">
        <f>B32*B34</f>
        <v>1.7322131060748889</v>
      </c>
      <c r="C35" s="26">
        <f>C32*C34</f>
        <v>1.6648439648065956</v>
      </c>
      <c r="D35" s="26">
        <f>D32*D34</f>
        <v>1.5707864138930212</v>
      </c>
      <c r="E35" s="26">
        <f>E32*E34</f>
        <v>1.9861816816551827</v>
      </c>
      <c r="F35" s="26">
        <f aca="true" t="shared" si="10" ref="F35:M35">F32*F34</f>
        <v>1.8266916438046772</v>
      </c>
      <c r="G35" s="26">
        <f t="shared" si="10"/>
        <v>1.4540776542378362</v>
      </c>
      <c r="H35" s="26">
        <f t="shared" si="10"/>
        <v>1.6867822445464773</v>
      </c>
      <c r="I35" s="26">
        <f t="shared" si="10"/>
        <v>1.6539571250001848</v>
      </c>
      <c r="J35" s="26">
        <f t="shared" si="10"/>
        <v>1.8684753501312148</v>
      </c>
      <c r="K35" s="26">
        <f t="shared" si="10"/>
        <v>1.782999876024422</v>
      </c>
      <c r="L35" s="26">
        <f t="shared" si="10"/>
        <v>2.120499197110796</v>
      </c>
      <c r="M35" s="26">
        <f t="shared" si="10"/>
        <v>2.0879502436710347</v>
      </c>
      <c r="N35" s="27"/>
    </row>
    <row r="36" spans="1:14" ht="18.75" customHeight="1">
      <c r="A36" s="61" t="s">
        <v>48</v>
      </c>
      <c r="B36" s="26">
        <v>-0.0002806136</v>
      </c>
      <c r="C36" s="26">
        <v>-0.0036889744</v>
      </c>
      <c r="D36" s="26">
        <v>0</v>
      </c>
      <c r="E36" s="26">
        <v>0</v>
      </c>
      <c r="F36" s="26">
        <v>-0.001076326</v>
      </c>
      <c r="G36" s="26">
        <v>-0.0007917852</v>
      </c>
      <c r="H36" s="26">
        <v>-0.0011066808</v>
      </c>
      <c r="I36" s="26">
        <v>0</v>
      </c>
      <c r="J36" s="26">
        <v>-0.0004202706</v>
      </c>
      <c r="K36" s="26">
        <v>0</v>
      </c>
      <c r="L36" s="26">
        <v>0</v>
      </c>
      <c r="M36" s="26">
        <v>0</v>
      </c>
      <c r="N36" s="63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100</v>
      </c>
      <c r="B38" s="65">
        <f aca="true" t="shared" si="11" ref="B38:M38">B39*B40</f>
        <v>94.16000000000001</v>
      </c>
      <c r="C38" s="65">
        <f t="shared" si="11"/>
        <v>1010.08</v>
      </c>
      <c r="D38" s="65">
        <f t="shared" si="11"/>
        <v>0</v>
      </c>
      <c r="E38" s="65">
        <f t="shared" si="11"/>
        <v>0</v>
      </c>
      <c r="F38" s="65">
        <f t="shared" si="11"/>
        <v>111.28</v>
      </c>
      <c r="G38" s="65">
        <f t="shared" si="11"/>
        <v>312.44</v>
      </c>
      <c r="H38" s="65">
        <f t="shared" si="11"/>
        <v>355.24</v>
      </c>
      <c r="I38" s="65">
        <f t="shared" si="11"/>
        <v>0</v>
      </c>
      <c r="J38" s="65">
        <f t="shared" si="11"/>
        <v>0</v>
      </c>
      <c r="K38" s="65">
        <f t="shared" si="11"/>
        <v>0</v>
      </c>
      <c r="L38" s="65">
        <f t="shared" si="11"/>
        <v>0</v>
      </c>
      <c r="M38" s="65">
        <f t="shared" si="11"/>
        <v>0</v>
      </c>
      <c r="N38" s="28">
        <f>SUM(B38:M38)</f>
        <v>1883.2</v>
      </c>
    </row>
    <row r="39" spans="1:14" ht="18.75" customHeight="1">
      <c r="A39" s="61" t="s">
        <v>50</v>
      </c>
      <c r="B39" s="67">
        <v>37</v>
      </c>
      <c r="C39" s="67">
        <v>379</v>
      </c>
      <c r="D39" s="67">
        <v>0</v>
      </c>
      <c r="E39" s="67">
        <v>0</v>
      </c>
      <c r="F39" s="67">
        <v>92</v>
      </c>
      <c r="G39" s="67">
        <v>103</v>
      </c>
      <c r="H39" s="67">
        <v>144</v>
      </c>
      <c r="I39" s="67">
        <v>0</v>
      </c>
      <c r="J39" s="67">
        <v>35</v>
      </c>
      <c r="K39" s="67">
        <v>0</v>
      </c>
      <c r="L39" s="67">
        <v>0</v>
      </c>
      <c r="M39" s="67">
        <v>0</v>
      </c>
      <c r="N39" s="12">
        <f>SUM(B39:M39)</f>
        <v>440</v>
      </c>
    </row>
    <row r="40" spans="1:14" ht="18.75" customHeight="1">
      <c r="A40" s="61" t="s">
        <v>51</v>
      </c>
      <c r="B40" s="63">
        <v>4.28</v>
      </c>
      <c r="C40" s="63">
        <v>4.28</v>
      </c>
      <c r="D40" s="63">
        <v>0</v>
      </c>
      <c r="E40" s="63">
        <v>0</v>
      </c>
      <c r="F40" s="63">
        <v>4.28</v>
      </c>
      <c r="G40" s="63">
        <v>4.28</v>
      </c>
      <c r="H40" s="63">
        <v>4.28</v>
      </c>
      <c r="I40" s="63">
        <v>0</v>
      </c>
      <c r="J40" s="63">
        <v>4.28</v>
      </c>
      <c r="K40" s="63">
        <v>0</v>
      </c>
      <c r="L40" s="63">
        <v>0</v>
      </c>
      <c r="M40" s="63">
        <v>0</v>
      </c>
      <c r="N40" s="63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49</v>
      </c>
      <c r="B42" s="69">
        <f>B43+B44+B45</f>
        <v>888725.7107001538</v>
      </c>
      <c r="C42" s="69">
        <f aca="true" t="shared" si="12" ref="C42:N42">C43+C44+C45</f>
        <v>579751.2683800114</v>
      </c>
      <c r="D42" s="69">
        <f t="shared" si="12"/>
        <v>595959.5070038401</v>
      </c>
      <c r="E42" s="69">
        <f t="shared" si="12"/>
        <v>160268.97225612</v>
      </c>
      <c r="F42" s="69">
        <f>F43+F44+F45</f>
        <v>528382.9478181865</v>
      </c>
      <c r="G42" s="69">
        <f>G43+G44+G45</f>
        <v>726580.9129692796</v>
      </c>
      <c r="H42" s="69">
        <f t="shared" si="12"/>
        <v>760142.2000747737</v>
      </c>
      <c r="I42" s="69">
        <f t="shared" si="12"/>
        <v>716461.14740758</v>
      </c>
      <c r="J42" s="69">
        <f t="shared" si="12"/>
        <v>579275.93889978</v>
      </c>
      <c r="K42" s="69">
        <f t="shared" si="12"/>
        <v>678401.1418294001</v>
      </c>
      <c r="L42" s="69">
        <f t="shared" si="12"/>
        <v>349589.73863408004</v>
      </c>
      <c r="M42" s="69">
        <f t="shared" si="12"/>
        <v>195336.0970964</v>
      </c>
      <c r="N42" s="69">
        <f t="shared" si="12"/>
        <v>6758875.583069606</v>
      </c>
    </row>
    <row r="43" spans="1:14" ht="18.75" customHeight="1">
      <c r="A43" s="66" t="s">
        <v>101</v>
      </c>
      <c r="B43" s="63">
        <f aca="true" t="shared" si="13" ref="B43:H43">B35*B7</f>
        <v>888717.13071104</v>
      </c>
      <c r="C43" s="63">
        <f t="shared" si="13"/>
        <v>579540.5083689999</v>
      </c>
      <c r="D43" s="63">
        <f t="shared" si="13"/>
        <v>595959.5070038401</v>
      </c>
      <c r="E43" s="63">
        <f t="shared" si="13"/>
        <v>160268.97225612</v>
      </c>
      <c r="F43" s="63">
        <f t="shared" si="13"/>
        <v>528359.5978206401</v>
      </c>
      <c r="G43" s="63">
        <f t="shared" si="13"/>
        <v>726548.80294944</v>
      </c>
      <c r="H43" s="63">
        <f t="shared" si="13"/>
        <v>760074.2000861099</v>
      </c>
      <c r="I43" s="63">
        <f>I35*I7</f>
        <v>716461.14740758</v>
      </c>
      <c r="J43" s="63">
        <f>J35*J7</f>
        <v>579275.93889978</v>
      </c>
      <c r="K43" s="63">
        <f>K35*K7</f>
        <v>678401.1418294001</v>
      </c>
      <c r="L43" s="63">
        <f>L35*L7</f>
        <v>349589.73863408004</v>
      </c>
      <c r="M43" s="63">
        <f>M35*M7</f>
        <v>195336.0970964</v>
      </c>
      <c r="N43" s="65">
        <f>SUM(B43:M43)</f>
        <v>6758532.78306343</v>
      </c>
    </row>
    <row r="44" spans="1:14" ht="18.75" customHeight="1">
      <c r="A44" s="66" t="s">
        <v>102</v>
      </c>
      <c r="B44" s="63">
        <f aca="true" t="shared" si="14" ref="B44:M44">B36*B7</f>
        <v>-85.5800108862</v>
      </c>
      <c r="C44" s="63">
        <f t="shared" si="14"/>
        <v>-799.3199889885</v>
      </c>
      <c r="D44" s="63">
        <f t="shared" si="14"/>
        <v>0</v>
      </c>
      <c r="E44" s="63">
        <f t="shared" si="14"/>
        <v>0</v>
      </c>
      <c r="F44" s="63">
        <f t="shared" si="14"/>
        <v>-87.9300024536</v>
      </c>
      <c r="G44" s="63">
        <f t="shared" si="14"/>
        <v>-280.32998016029995</v>
      </c>
      <c r="H44" s="63">
        <f t="shared" si="14"/>
        <v>-287.2400113362</v>
      </c>
      <c r="I44" s="63">
        <f t="shared" si="14"/>
        <v>0</v>
      </c>
      <c r="J44" s="63">
        <f t="shared" si="14"/>
        <v>0</v>
      </c>
      <c r="K44" s="63">
        <f t="shared" si="14"/>
        <v>0</v>
      </c>
      <c r="L44" s="63">
        <f t="shared" si="14"/>
        <v>0</v>
      </c>
      <c r="M44" s="63">
        <f t="shared" si="14"/>
        <v>0</v>
      </c>
      <c r="N44" s="28">
        <f>SUM(B44:M44)</f>
        <v>-1540.3999938247998</v>
      </c>
    </row>
    <row r="45" spans="1:14" ht="18.75" customHeight="1">
      <c r="A45" s="66" t="s">
        <v>52</v>
      </c>
      <c r="B45" s="63">
        <f aca="true" t="shared" si="15" ref="B45:M45">B38</f>
        <v>94.16000000000001</v>
      </c>
      <c r="C45" s="63">
        <f t="shared" si="15"/>
        <v>1010.08</v>
      </c>
      <c r="D45" s="63">
        <f t="shared" si="15"/>
        <v>0</v>
      </c>
      <c r="E45" s="63">
        <f t="shared" si="15"/>
        <v>0</v>
      </c>
      <c r="F45" s="63">
        <f t="shared" si="15"/>
        <v>111.28</v>
      </c>
      <c r="G45" s="63">
        <f t="shared" si="15"/>
        <v>312.44</v>
      </c>
      <c r="H45" s="63">
        <f t="shared" si="15"/>
        <v>355.24</v>
      </c>
      <c r="I45" s="63">
        <f t="shared" si="15"/>
        <v>0</v>
      </c>
      <c r="J45" s="63">
        <f t="shared" si="15"/>
        <v>0</v>
      </c>
      <c r="K45" s="63">
        <f t="shared" si="15"/>
        <v>0</v>
      </c>
      <c r="L45" s="63">
        <f t="shared" si="15"/>
        <v>0</v>
      </c>
      <c r="M45" s="63">
        <f t="shared" si="15"/>
        <v>0</v>
      </c>
      <c r="N45" s="65">
        <f>SUM(B45:M45)</f>
        <v>1883.2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53</v>
      </c>
      <c r="B47" s="28">
        <f aca="true" t="shared" si="16" ref="B47:N47">+B48+B51+B59</f>
        <v>-141272.64</v>
      </c>
      <c r="C47" s="28">
        <f t="shared" si="16"/>
        <v>-119989.22</v>
      </c>
      <c r="D47" s="28">
        <f t="shared" si="16"/>
        <v>-86889.84</v>
      </c>
      <c r="E47" s="28">
        <f t="shared" si="16"/>
        <v>-21763.38</v>
      </c>
      <c r="F47" s="28">
        <f t="shared" si="16"/>
        <v>-68172.52</v>
      </c>
      <c r="G47" s="28">
        <f t="shared" si="16"/>
        <v>-127438.14</v>
      </c>
      <c r="H47" s="28">
        <f t="shared" si="16"/>
        <v>-148771.6</v>
      </c>
      <c r="I47" s="28">
        <f t="shared" si="16"/>
        <v>-85186.32</v>
      </c>
      <c r="J47" s="28">
        <f t="shared" si="16"/>
        <v>-96628.04</v>
      </c>
      <c r="K47" s="28">
        <f t="shared" si="16"/>
        <v>-85153.68</v>
      </c>
      <c r="L47" s="28">
        <f t="shared" si="16"/>
        <v>-57325.26</v>
      </c>
      <c r="M47" s="28">
        <f t="shared" si="16"/>
        <v>-34928.06</v>
      </c>
      <c r="N47" s="28">
        <f t="shared" si="16"/>
        <v>-1073518.7</v>
      </c>
      <c r="P47" s="40"/>
    </row>
    <row r="48" spans="1:16" ht="18.75" customHeight="1">
      <c r="A48" s="17" t="s">
        <v>54</v>
      </c>
      <c r="B48" s="29">
        <f>B49+B50</f>
        <v>-137900</v>
      </c>
      <c r="C48" s="29">
        <f>C49+C50</f>
        <v>-118709.5</v>
      </c>
      <c r="D48" s="29">
        <f>D49+D50</f>
        <v>-84630</v>
      </c>
      <c r="E48" s="29">
        <f>E49+E50</f>
        <v>-21031.5</v>
      </c>
      <c r="F48" s="29">
        <f aca="true" t="shared" si="17" ref="F48:M48">F49+F50</f>
        <v>-66101</v>
      </c>
      <c r="G48" s="29">
        <f t="shared" si="17"/>
        <v>-125135.5</v>
      </c>
      <c r="H48" s="29">
        <f t="shared" si="17"/>
        <v>-146118</v>
      </c>
      <c r="I48" s="29">
        <f t="shared" si="17"/>
        <v>-82537</v>
      </c>
      <c r="J48" s="29">
        <f t="shared" si="17"/>
        <v>-94304</v>
      </c>
      <c r="K48" s="29">
        <f t="shared" si="17"/>
        <v>-82453</v>
      </c>
      <c r="L48" s="29">
        <f t="shared" si="17"/>
        <v>-55968.5</v>
      </c>
      <c r="M48" s="29">
        <f t="shared" si="17"/>
        <v>-34170.5</v>
      </c>
      <c r="N48" s="28">
        <f aca="true" t="shared" si="18" ref="N48:N59">SUM(B48:M48)</f>
        <v>-1049058.5</v>
      </c>
      <c r="P48" s="40"/>
    </row>
    <row r="49" spans="1:16" ht="18.75" customHeight="1">
      <c r="A49" s="13" t="s">
        <v>55</v>
      </c>
      <c r="B49" s="20">
        <f>ROUND(-B9*$D$3,2)</f>
        <v>-137900</v>
      </c>
      <c r="C49" s="20">
        <f>ROUND(-C9*$D$3,2)</f>
        <v>-118709.5</v>
      </c>
      <c r="D49" s="20">
        <f>ROUND(-D9*$D$3,2)</f>
        <v>-84630</v>
      </c>
      <c r="E49" s="20">
        <f>ROUND(-E9*$D$3,2)</f>
        <v>-21031.5</v>
      </c>
      <c r="F49" s="20">
        <f aca="true" t="shared" si="19" ref="F49:M49">ROUND(-F9*$D$3,2)</f>
        <v>-66101</v>
      </c>
      <c r="G49" s="20">
        <f t="shared" si="19"/>
        <v>-125135.5</v>
      </c>
      <c r="H49" s="20">
        <f t="shared" si="19"/>
        <v>-146118</v>
      </c>
      <c r="I49" s="20">
        <f t="shared" si="19"/>
        <v>-82537</v>
      </c>
      <c r="J49" s="20">
        <f t="shared" si="19"/>
        <v>-94304</v>
      </c>
      <c r="K49" s="20">
        <f t="shared" si="19"/>
        <v>-82453</v>
      </c>
      <c r="L49" s="20">
        <f t="shared" si="19"/>
        <v>-55968.5</v>
      </c>
      <c r="M49" s="20">
        <f t="shared" si="19"/>
        <v>-34170.5</v>
      </c>
      <c r="N49" s="54">
        <f t="shared" si="18"/>
        <v>-1049058.5</v>
      </c>
      <c r="P49" s="40"/>
    </row>
    <row r="50" spans="1:16" ht="18.75" customHeight="1">
      <c r="A50" s="13" t="s">
        <v>56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P50" s="40"/>
    </row>
    <row r="51" spans="1:16" ht="18.75" customHeight="1">
      <c r="A51" s="17" t="s">
        <v>57</v>
      </c>
      <c r="B51" s="29">
        <f>SUM(B52:B58)</f>
        <v>-3372.64</v>
      </c>
      <c r="C51" s="29">
        <f aca="true" t="shared" si="21" ref="C51:M51">SUM(C52:C58)</f>
        <v>-1279.72</v>
      </c>
      <c r="D51" s="29">
        <f t="shared" si="21"/>
        <v>-2259.84</v>
      </c>
      <c r="E51" s="29">
        <f t="shared" si="21"/>
        <v>-731.88</v>
      </c>
      <c r="F51" s="29">
        <f t="shared" si="21"/>
        <v>-2071.52</v>
      </c>
      <c r="G51" s="29">
        <f t="shared" si="21"/>
        <v>-2302.64</v>
      </c>
      <c r="H51" s="29">
        <f t="shared" si="21"/>
        <v>-2653.6</v>
      </c>
      <c r="I51" s="29">
        <f t="shared" si="21"/>
        <v>-2649.32</v>
      </c>
      <c r="J51" s="29">
        <f t="shared" si="21"/>
        <v>-2324.04</v>
      </c>
      <c r="K51" s="29">
        <f t="shared" si="21"/>
        <v>-2700.68</v>
      </c>
      <c r="L51" s="29">
        <f t="shared" si="21"/>
        <v>-1356.76</v>
      </c>
      <c r="M51" s="29">
        <f t="shared" si="21"/>
        <v>-757.56</v>
      </c>
      <c r="N51" s="29">
        <f>SUM(N52:N58)</f>
        <v>-24460.2</v>
      </c>
      <c r="P51" s="47"/>
    </row>
    <row r="52" spans="1:14" ht="18.75" customHeight="1">
      <c r="A52" s="13" t="s">
        <v>58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</row>
    <row r="53" spans="1:14" ht="18.75" customHeight="1">
      <c r="A53" s="13" t="s">
        <v>59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60</v>
      </c>
      <c r="B54" s="27">
        <v>0</v>
      </c>
      <c r="C54" s="27">
        <v>0</v>
      </c>
      <c r="D54" s="27">
        <v>0</v>
      </c>
      <c r="E54" s="27">
        <v>-500</v>
      </c>
      <c r="F54" s="27">
        <v>-500</v>
      </c>
      <c r="G54" s="27">
        <v>-500</v>
      </c>
      <c r="H54" s="27">
        <v>0</v>
      </c>
      <c r="I54" s="27">
        <v>0</v>
      </c>
      <c r="J54" s="27">
        <v>-500</v>
      </c>
      <c r="K54" s="27">
        <v>0</v>
      </c>
      <c r="L54" s="27">
        <v>-500</v>
      </c>
      <c r="M54" s="27">
        <v>0</v>
      </c>
      <c r="N54" s="27">
        <f t="shared" si="18"/>
        <v>0</v>
      </c>
    </row>
    <row r="55" spans="1:14" ht="18.75" customHeight="1">
      <c r="A55" s="13" t="s">
        <v>61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</row>
    <row r="56" spans="1:14" ht="18.75" customHeight="1">
      <c r="A56" s="13" t="s">
        <v>62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</row>
    <row r="57" spans="1:14" ht="18.75" customHeight="1">
      <c r="A57" s="16" t="s">
        <v>63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103</v>
      </c>
      <c r="B58" s="27">
        <v>-3308.44</v>
      </c>
      <c r="C58" s="27">
        <v>59.92</v>
      </c>
      <c r="D58" s="27">
        <v>-2259.84</v>
      </c>
      <c r="E58" s="27">
        <v>-727.6</v>
      </c>
      <c r="F58" s="27">
        <v>-1412.4</v>
      </c>
      <c r="G58" s="27">
        <v>547.84</v>
      </c>
      <c r="H58" s="27">
        <v>-509.32</v>
      </c>
      <c r="I58" s="27">
        <v>-2649.32</v>
      </c>
      <c r="J58" s="27">
        <v>-2174.24</v>
      </c>
      <c r="K58" s="27">
        <v>-2700.68</v>
      </c>
      <c r="L58" s="27">
        <v>-1356.76</v>
      </c>
      <c r="M58" s="27">
        <v>-761.84</v>
      </c>
      <c r="N58" s="27">
        <f t="shared" si="18"/>
        <v>-24460.2</v>
      </c>
    </row>
    <row r="59" spans="1:14" ht="18.75" customHeight="1">
      <c r="A59" s="17" t="s">
        <v>64</v>
      </c>
      <c r="B59" s="30">
        <v>0</v>
      </c>
      <c r="C59" s="30">
        <v>0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27">
        <f t="shared" si="18"/>
        <v>0</v>
      </c>
    </row>
    <row r="60" spans="1:14" ht="15" customHeight="1">
      <c r="A60" s="35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/>
      <c r="N60" s="20"/>
    </row>
    <row r="61" spans="1:16" ht="15.75">
      <c r="A61" s="2" t="s">
        <v>65</v>
      </c>
      <c r="B61" s="32">
        <f aca="true" t="shared" si="22" ref="B61:M61">+B42+B47</f>
        <v>747453.0707001538</v>
      </c>
      <c r="C61" s="32">
        <f t="shared" si="22"/>
        <v>459762.04838001146</v>
      </c>
      <c r="D61" s="32">
        <f t="shared" si="22"/>
        <v>509069.6670038401</v>
      </c>
      <c r="E61" s="32">
        <f t="shared" si="22"/>
        <v>138505.59225612</v>
      </c>
      <c r="F61" s="32">
        <f t="shared" si="22"/>
        <v>460210.42781818646</v>
      </c>
      <c r="G61" s="32">
        <f t="shared" si="22"/>
        <v>599142.7729692796</v>
      </c>
      <c r="H61" s="32">
        <f t="shared" si="22"/>
        <v>611370.6000747738</v>
      </c>
      <c r="I61" s="32">
        <f t="shared" si="22"/>
        <v>631274.8274075801</v>
      </c>
      <c r="J61" s="32">
        <f t="shared" si="22"/>
        <v>482647.89889978006</v>
      </c>
      <c r="K61" s="32">
        <f t="shared" si="22"/>
        <v>593247.4618294002</v>
      </c>
      <c r="L61" s="32">
        <f t="shared" si="22"/>
        <v>292264.47863408003</v>
      </c>
      <c r="M61" s="32">
        <f t="shared" si="22"/>
        <v>160408.0370964</v>
      </c>
      <c r="N61" s="32">
        <f>SUM(B61:M61)</f>
        <v>5685356.883069605</v>
      </c>
      <c r="P61" s="40"/>
    </row>
    <row r="62" spans="1:16" ht="15" customHeight="1">
      <c r="A62" s="38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6"/>
      <c r="P62" s="37"/>
    </row>
    <row r="63" spans="1:14" ht="15" customHeight="1">
      <c r="A63" s="31"/>
      <c r="B63" s="33">
        <v>0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/>
      <c r="N63" s="34"/>
    </row>
    <row r="64" spans="1:16" ht="18.75" customHeight="1">
      <c r="A64" s="2" t="s">
        <v>66</v>
      </c>
      <c r="B64" s="42">
        <f>SUM(B65:B78)</f>
        <v>747453.07</v>
      </c>
      <c r="C64" s="42">
        <f aca="true" t="shared" si="23" ref="C64:M64">SUM(C65:C78)</f>
        <v>459762.05</v>
      </c>
      <c r="D64" s="42">
        <f t="shared" si="23"/>
        <v>509069.67</v>
      </c>
      <c r="E64" s="42">
        <f t="shared" si="23"/>
        <v>138505.59</v>
      </c>
      <c r="F64" s="42">
        <f t="shared" si="23"/>
        <v>460210.43</v>
      </c>
      <c r="G64" s="42">
        <f t="shared" si="23"/>
        <v>599142.77</v>
      </c>
      <c r="H64" s="42">
        <f t="shared" si="23"/>
        <v>611370.6</v>
      </c>
      <c r="I64" s="42">
        <f t="shared" si="23"/>
        <v>631274.83</v>
      </c>
      <c r="J64" s="42">
        <f t="shared" si="23"/>
        <v>482647.9</v>
      </c>
      <c r="K64" s="42">
        <f t="shared" si="23"/>
        <v>593247.46</v>
      </c>
      <c r="L64" s="42">
        <f t="shared" si="23"/>
        <v>292264.48</v>
      </c>
      <c r="M64" s="42">
        <f t="shared" si="23"/>
        <v>160408.04</v>
      </c>
      <c r="N64" s="32">
        <f>SUM(N65:N78)</f>
        <v>5685356.89</v>
      </c>
      <c r="P64" s="40"/>
    </row>
    <row r="65" spans="1:14" ht="18.75" customHeight="1">
      <c r="A65" s="17" t="s">
        <v>22</v>
      </c>
      <c r="B65" s="42">
        <v>154930.23</v>
      </c>
      <c r="C65" s="42">
        <v>143103.56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>SUM(B65:M65)</f>
        <v>284963.93000000005</v>
      </c>
    </row>
    <row r="66" spans="1:14" ht="18.75" customHeight="1">
      <c r="A66" s="17" t="s">
        <v>23</v>
      </c>
      <c r="B66" s="42">
        <v>567758.9</v>
      </c>
      <c r="C66" s="42">
        <v>363403.76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32">
        <f aca="true" t="shared" si="24" ref="N66:N77">SUM(B66:M66)</f>
        <v>922251.19</v>
      </c>
    </row>
    <row r="67" spans="1:14" ht="18.75" customHeight="1">
      <c r="A67" s="17" t="s">
        <v>86</v>
      </c>
      <c r="B67" s="41">
        <v>0</v>
      </c>
      <c r="C67" s="41">
        <v>0</v>
      </c>
      <c r="D67" s="29">
        <v>498553.34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29">
        <f t="shared" si="24"/>
        <v>509069.67</v>
      </c>
    </row>
    <row r="68" spans="1:14" ht="18.75" customHeight="1">
      <c r="A68" s="17" t="s">
        <v>76</v>
      </c>
      <c r="B68" s="41">
        <v>0</v>
      </c>
      <c r="C68" s="41">
        <v>0</v>
      </c>
      <c r="D68" s="41">
        <v>0</v>
      </c>
      <c r="E68" s="29">
        <v>123522.87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t="shared" si="24"/>
        <v>138505.59</v>
      </c>
    </row>
    <row r="69" spans="1:14" ht="18.75" customHeight="1">
      <c r="A69" s="17" t="s">
        <v>77</v>
      </c>
      <c r="B69" s="41">
        <v>0</v>
      </c>
      <c r="C69" s="41">
        <v>0</v>
      </c>
      <c r="D69" s="41">
        <v>0</v>
      </c>
      <c r="E69" s="41">
        <v>0</v>
      </c>
      <c r="F69" s="29">
        <v>458177.3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460210.43</v>
      </c>
    </row>
    <row r="70" spans="1:14" ht="18.75" customHeight="1">
      <c r="A70" s="17" t="s">
        <v>78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2">
        <v>596669.56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599142.77</v>
      </c>
    </row>
    <row r="71" spans="1:14" ht="18.75" customHeight="1">
      <c r="A71" s="17" t="s">
        <v>79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487649.73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4"/>
        <v>486765</v>
      </c>
    </row>
    <row r="72" spans="1:14" ht="18.75" customHeight="1">
      <c r="A72" s="17" t="s">
        <v>80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2">
        <v>123553.81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124605.6</v>
      </c>
    </row>
    <row r="73" spans="1:14" ht="18.75" customHeight="1">
      <c r="A73" s="17" t="s">
        <v>81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29">
        <v>606261.08</v>
      </c>
      <c r="J73" s="41">
        <v>0</v>
      </c>
      <c r="K73" s="41">
        <v>0</v>
      </c>
      <c r="L73" s="41">
        <v>0</v>
      </c>
      <c r="M73" s="41">
        <v>0</v>
      </c>
      <c r="N73" s="29">
        <f t="shared" si="24"/>
        <v>631274.83</v>
      </c>
    </row>
    <row r="74" spans="1:14" ht="18.75" customHeight="1">
      <c r="A74" s="17" t="s">
        <v>82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29">
        <v>472749.26</v>
      </c>
      <c r="K74" s="41">
        <v>0</v>
      </c>
      <c r="L74" s="41">
        <v>0</v>
      </c>
      <c r="M74" s="41">
        <v>0</v>
      </c>
      <c r="N74" s="32">
        <f t="shared" si="24"/>
        <v>482647.9</v>
      </c>
    </row>
    <row r="75" spans="1:14" ht="18.75" customHeight="1">
      <c r="A75" s="17" t="s">
        <v>83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29">
        <v>584646.76</v>
      </c>
      <c r="L75" s="41">
        <v>0</v>
      </c>
      <c r="M75" s="41">
        <v>0</v>
      </c>
      <c r="N75" s="29">
        <f t="shared" si="24"/>
        <v>593247.46</v>
      </c>
    </row>
    <row r="76" spans="1:14" ht="18.75" customHeight="1">
      <c r="A76" s="17" t="s">
        <v>84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29">
        <v>170343.42</v>
      </c>
      <c r="M76" s="41">
        <v>0</v>
      </c>
      <c r="N76" s="32">
        <f t="shared" si="24"/>
        <v>292264.48</v>
      </c>
    </row>
    <row r="77" spans="1:14" ht="18.75" customHeight="1">
      <c r="A77" s="17" t="s">
        <v>85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29">
        <v>161134.66</v>
      </c>
      <c r="N77" s="29">
        <f t="shared" si="24"/>
        <v>160408.04</v>
      </c>
    </row>
    <row r="78" spans="1:14" ht="18.75" customHeight="1">
      <c r="A78" s="38" t="s">
        <v>67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f>SUM(B78:M78)</f>
        <v>0</v>
      </c>
    </row>
    <row r="79" spans="1:14" ht="17.25" customHeight="1">
      <c r="A79" s="70"/>
      <c r="B79" s="71">
        <v>0</v>
      </c>
      <c r="C79" s="71">
        <v>0</v>
      </c>
      <c r="D79" s="71">
        <v>0</v>
      </c>
      <c r="E79" s="71">
        <v>0</v>
      </c>
      <c r="F79" s="71">
        <v>0</v>
      </c>
      <c r="G79" s="71">
        <v>0</v>
      </c>
      <c r="H79" s="71">
        <v>0</v>
      </c>
      <c r="I79" s="71">
        <v>0</v>
      </c>
      <c r="J79" s="71"/>
      <c r="K79" s="71"/>
      <c r="L79" s="71">
        <v>0</v>
      </c>
      <c r="M79" s="71">
        <v>0</v>
      </c>
      <c r="N79" s="71"/>
    </row>
    <row r="80" spans="1:14" ht="15" customHeight="1">
      <c r="A80" s="43"/>
      <c r="B80" s="44">
        <v>0</v>
      </c>
      <c r="C80" s="44">
        <v>0</v>
      </c>
      <c r="D80" s="44">
        <v>0</v>
      </c>
      <c r="E80" s="44">
        <v>0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/>
      <c r="N80" s="45"/>
    </row>
    <row r="81" spans="1:14" ht="18.75" customHeight="1">
      <c r="A81" s="2" t="s">
        <v>106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32"/>
    </row>
    <row r="82" spans="1:14" ht="18.75" customHeight="1">
      <c r="A82" s="17" t="s">
        <v>97</v>
      </c>
      <c r="B82" s="52">
        <v>1.9309520573801435</v>
      </c>
      <c r="C82" s="52">
        <v>1.9292948304756996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98</v>
      </c>
      <c r="B83" s="52">
        <v>1.6859844262398866</v>
      </c>
      <c r="C83" s="52">
        <v>1.5789329588463734</v>
      </c>
      <c r="D83" s="52">
        <v>0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32"/>
    </row>
    <row r="84" spans="1:14" ht="18.75" customHeight="1">
      <c r="A84" s="17" t="s">
        <v>99</v>
      </c>
      <c r="B84" s="52">
        <v>0</v>
      </c>
      <c r="C84" s="52">
        <v>0</v>
      </c>
      <c r="D84" s="24">
        <v>1.5711191920950207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29"/>
    </row>
    <row r="85" spans="1:14" ht="18.75" customHeight="1">
      <c r="A85" s="17" t="s">
        <v>87</v>
      </c>
      <c r="B85" s="52">
        <v>0</v>
      </c>
      <c r="C85" s="52">
        <v>0</v>
      </c>
      <c r="D85" s="52">
        <v>0</v>
      </c>
      <c r="E85" s="52">
        <v>1.9871682300909885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88</v>
      </c>
      <c r="B86" s="52">
        <v>0</v>
      </c>
      <c r="C86" s="52">
        <v>0</v>
      </c>
      <c r="D86" s="52">
        <v>0</v>
      </c>
      <c r="E86" s="52">
        <v>0</v>
      </c>
      <c r="F86" s="52">
        <v>1.8277205552909632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89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52">
        <v>1.454402566715613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90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1.7050821335755848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91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1.6260830449826988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92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1.654579749582517</v>
      </c>
      <c r="J90" s="52">
        <v>0</v>
      </c>
      <c r="K90" s="41">
        <v>0</v>
      </c>
      <c r="L90" s="52">
        <v>0</v>
      </c>
      <c r="M90" s="52">
        <v>0</v>
      </c>
      <c r="N90" s="29"/>
    </row>
    <row r="91" spans="1:14" ht="18.75" customHeight="1">
      <c r="A91" s="17" t="s">
        <v>93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1.8687154844035418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94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24">
        <v>1.7834134553283099</v>
      </c>
      <c r="L92" s="52">
        <v>0</v>
      </c>
      <c r="M92" s="52">
        <v>0</v>
      </c>
      <c r="N92" s="29"/>
    </row>
    <row r="93" spans="1:14" ht="18.75" customHeight="1">
      <c r="A93" s="17" t="s">
        <v>95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0</v>
      </c>
      <c r="K93" s="52">
        <v>0</v>
      </c>
      <c r="L93" s="52">
        <v>2.1210534013079974</v>
      </c>
      <c r="M93" s="52">
        <v>0</v>
      </c>
      <c r="N93" s="32"/>
    </row>
    <row r="94" spans="1:14" ht="18.75" customHeight="1">
      <c r="A94" s="38" t="s">
        <v>96</v>
      </c>
      <c r="B94" s="53">
        <v>0</v>
      </c>
      <c r="C94" s="53">
        <v>0</v>
      </c>
      <c r="D94" s="53">
        <v>0</v>
      </c>
      <c r="E94" s="53">
        <v>0</v>
      </c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53">
        <v>0</v>
      </c>
      <c r="L94" s="53">
        <v>0</v>
      </c>
      <c r="M94" s="57">
        <v>2.088019783843195</v>
      </c>
      <c r="N94" s="58"/>
    </row>
    <row r="95" ht="21" customHeight="1">
      <c r="A95" s="46" t="s">
        <v>105</v>
      </c>
    </row>
    <row r="98" ht="14.25">
      <c r="B98" s="48"/>
    </row>
    <row r="99" ht="14.25">
      <c r="H99" s="49"/>
    </row>
    <row r="101" spans="8:11" ht="14.25">
      <c r="H101" s="50"/>
      <c r="I101" s="51"/>
      <c r="J101" s="51"/>
      <c r="K101" s="51"/>
    </row>
  </sheetData>
  <sheetProtection/>
  <mergeCells count="6">
    <mergeCell ref="A79:N79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2015-02-13T19:03:50Z</dcterms:modified>
  <cp:category/>
  <cp:version/>
  <cp:contentType/>
  <cp:contentStatus/>
</cp:coreProperties>
</file>