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<sst xmlns="http://schemas.openxmlformats.org/spreadsheetml/2006/main" count="108" uniqueCount="107">
  <si>
    <t xml:space="preserve">Consórcio Transcooper Fênix </t>
  </si>
  <si>
    <t xml:space="preserve">Consórcio Transcooper Fênix            </t>
  </si>
  <si>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</si>
  <si>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</si>
  <si>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</si>
  <si>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</si>
  <si>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</si>
  <si>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</si>
  <si>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</si>
  <si>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</si>
  <si>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</si>
  <si>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</si>
  <si>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</si>
  <si>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</si>
  <si>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</si>
  <si>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</si>
  <si>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</si>
  <si>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</si>
  <si>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</si>
  <si>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</si>
  <si>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</si>
  <si>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</si>
  <si>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9.1. Fênix</t>
  </si>
  <si>
    <t>9.2. Transcooper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</si>
  <si>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</si>
  <si>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</si>
  <si>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</si>
  <si>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</si>
  <si>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</si>
  <si>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</si>
  <si>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</si>
  <si>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</si>
  <si>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</si>
  <si>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</si>
  <si>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</si>
  <si>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</si>
  <si>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</si>
  <si>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</si>
  <si>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</si>
  <si>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</si>
  <si>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</si>
  <si>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</si>
  <si>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</si>
  <si>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</si>
  <si>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</si>
  <si>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</si>
  <si>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Consórcios/Cooperativas/Empresas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</si>
  <si>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</si>
  <si>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</si>
  <si>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</si>
  <si>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</si>
  <si>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</si>
  <si>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</si>
  <si>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 Acertos Financeiros (7.1. + 7.2. + 7.3.)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</si>
  <si>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</si>
  <si>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</si>
  <si>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</si>
  <si>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</si>
  <si>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</si>
  <si>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</si>
  <si>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</si>
  <si>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</si>
  <si>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</si>
  <si>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</si>
  <si>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</si>
  <si>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8. Remuneração Líquida a Pagar aos Permissionários (5. + 6.)</t>
  </si>
  <si>
    <t>9. Distribuição da Remuneração entre as Empresas, Cooperativas e Cooperados</t>
  </si>
  <si>
    <t>9.14. Parcela de remuneração repassada diretamente ao cooperado.</t>
  </si>
  <si>
    <t>Pêssego Transportes Ltda</t>
  </si>
  <si>
    <t>Qualibus Qualidade em Transporte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</si>
  <si>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</si>
  <si>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</si>
  <si>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</si>
  <si>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</si>
  <si>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</si>
  <si>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</si>
  <si>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</si>
  <si>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</si>
  <si>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>9.6. Allianz 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</si>
  <si>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</si>
  <si>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</si>
  <si>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</si>
  <si>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</si>
  <si>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</si>
  <si>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</si>
  <si>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</si>
  <si>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</si>
  <si>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</si>
  <si>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</si>
  <si>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10.6. Allianz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</si>
  <si>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</si>
  <si>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</si>
  <si>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</si>
  <si>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</si>
  <si>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</si>
  <si>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</si>
  <si>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</si>
  <si>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10.1. Fênix</t>
  </si>
  <si>
    <t>10.2. Transcooper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</si>
  <si>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</si>
  <si>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</si>
  <si>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</si>
  <si>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</si>
  <si>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</si>
  <si>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Nota: (1) Tarifa de remuneração de cada cooperativa considerando a aplicação dos fatores de integração e de gratuidade e, também, reequilibrio interno estabelecido e informado pelo consórcio. Não consideram os acertos financeiros previstos no item 7.</t>
  </si>
  <si>
    <t>10. Tarifa de Remuneração por Passageiro (1)</t>
  </si>
  <si>
    <t>OPERAÇÃO 22/02/15 - VENCIMENTO 27/02/15</t>
  </si>
</sst>
</file>

<file path=xl/styles.xml><?xml version="1.0" encoding="utf-8"?>
<styleSheet xmlns="http://schemas.openxmlformats.org/spreadsheetml/2006/main">
  <numFmts count="2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173" fontId="41" fillId="0" borderId="14" xfId="52" applyNumberFormat="1" applyFont="1" applyFill="1" applyBorder="1" applyAlignment="1">
      <alignment vertical="center"/>
    </xf>
    <xf numFmtId="44" fontId="41" fillId="0" borderId="14" xfId="45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wrapText="1" indent="1"/>
    </xf>
    <xf numFmtId="170" fontId="41" fillId="0" borderId="10" xfId="45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left" vertical="center" indent="2"/>
    </xf>
    <xf numFmtId="0" fontId="41" fillId="34" borderId="10" xfId="0" applyFont="1" applyFill="1" applyBorder="1" applyAlignment="1">
      <alignment vertical="center"/>
    </xf>
    <xf numFmtId="43" fontId="41" fillId="34" borderId="10" xfId="52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left" vertical="center" indent="3"/>
    </xf>
    <xf numFmtId="172" fontId="41" fillId="34" borderId="10" xfId="52" applyNumberFormat="1" applyFont="1" applyFill="1" applyBorder="1" applyAlignment="1">
      <alignment vertical="center"/>
    </xf>
    <xf numFmtId="0" fontId="41" fillId="35" borderId="10" xfId="0" applyFont="1" applyFill="1" applyBorder="1" applyAlignment="1">
      <alignment horizontal="left" vertical="center" indent="1"/>
    </xf>
    <xf numFmtId="170" fontId="41" fillId="35" borderId="10" xfId="45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638175</xdr:colOff>
      <xdr:row>98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30886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638175</xdr:colOff>
      <xdr:row>98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30886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638175</xdr:colOff>
      <xdr:row>98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30886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7.375" style="1" customWidth="1"/>
    <col min="2" max="13" width="15.625" style="1" customWidth="1"/>
    <col min="14" max="14" width="17.253906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72" t="s">
        <v>45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21">
      <c r="A2" s="73" t="s">
        <v>106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23.25" customHeight="1">
      <c r="A3" s="5"/>
      <c r="B3" s="6"/>
      <c r="C3" s="5" t="s">
        <v>2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4" t="s">
        <v>3</v>
      </c>
      <c r="B4" s="74" t="s">
        <v>46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5" t="s">
        <v>4</v>
      </c>
    </row>
    <row r="5" spans="1:14" ht="42" customHeight="1">
      <c r="A5" s="74"/>
      <c r="B5" s="4" t="s">
        <v>0</v>
      </c>
      <c r="C5" s="4" t="s">
        <v>1</v>
      </c>
      <c r="D5" s="4" t="s">
        <v>44</v>
      </c>
      <c r="E5" s="4" t="s">
        <v>69</v>
      </c>
      <c r="F5" s="4" t="s">
        <v>68</v>
      </c>
      <c r="G5" s="4" t="s">
        <v>70</v>
      </c>
      <c r="H5" s="4" t="s">
        <v>71</v>
      </c>
      <c r="I5" s="4" t="s">
        <v>72</v>
      </c>
      <c r="J5" s="4" t="s">
        <v>73</v>
      </c>
      <c r="K5" s="4" t="s">
        <v>72</v>
      </c>
      <c r="L5" s="4" t="s">
        <v>74</v>
      </c>
      <c r="M5" s="4" t="s">
        <v>75</v>
      </c>
      <c r="N5" s="74"/>
    </row>
    <row r="6" spans="1:14" ht="20.25" customHeight="1">
      <c r="A6" s="74"/>
      <c r="B6" s="3" t="s">
        <v>32</v>
      </c>
      <c r="C6" s="3" t="s">
        <v>33</v>
      </c>
      <c r="D6" s="3" t="s">
        <v>34</v>
      </c>
      <c r="E6" s="3" t="s">
        <v>35</v>
      </c>
      <c r="F6" s="3" t="s">
        <v>36</v>
      </c>
      <c r="G6" s="3" t="s">
        <v>37</v>
      </c>
      <c r="H6" s="3" t="s">
        <v>43</v>
      </c>
      <c r="I6" s="3" t="s">
        <v>38</v>
      </c>
      <c r="J6" s="3" t="s">
        <v>40</v>
      </c>
      <c r="K6" s="3" t="s">
        <v>39</v>
      </c>
      <c r="L6" s="3" t="s">
        <v>41</v>
      </c>
      <c r="M6" s="3" t="s">
        <v>42</v>
      </c>
      <c r="N6" s="74"/>
    </row>
    <row r="7" spans="1:16" ht="18.75" customHeight="1">
      <c r="A7" s="9" t="s">
        <v>5</v>
      </c>
      <c r="B7" s="10">
        <f>B8+B20+B24</f>
        <v>219974</v>
      </c>
      <c r="C7" s="10">
        <f>C8+C20+C24</f>
        <v>151734</v>
      </c>
      <c r="D7" s="10">
        <f>D8+D20+D24</f>
        <v>167559</v>
      </c>
      <c r="E7" s="10">
        <f>E8+E20+E24</f>
        <v>31338</v>
      </c>
      <c r="F7" s="10">
        <f aca="true" t="shared" si="0" ref="F7:M7">F8+F20+F24</f>
        <v>125398</v>
      </c>
      <c r="G7" s="10">
        <f t="shared" si="0"/>
        <v>195830</v>
      </c>
      <c r="H7" s="10">
        <f t="shared" si="0"/>
        <v>172452</v>
      </c>
      <c r="I7" s="10">
        <f t="shared" si="0"/>
        <v>193164</v>
      </c>
      <c r="J7" s="10">
        <f t="shared" si="0"/>
        <v>139447</v>
      </c>
      <c r="K7" s="10">
        <f t="shared" si="0"/>
        <v>193394</v>
      </c>
      <c r="L7" s="10">
        <f t="shared" si="0"/>
        <v>49734</v>
      </c>
      <c r="M7" s="10">
        <f t="shared" si="0"/>
        <v>32228</v>
      </c>
      <c r="N7" s="10">
        <f>+N8+N20+N24</f>
        <v>1672252</v>
      </c>
      <c r="P7" s="39"/>
    </row>
    <row r="8" spans="1:14" ht="18.75" customHeight="1">
      <c r="A8" s="11" t="s">
        <v>31</v>
      </c>
      <c r="B8" s="12">
        <f>+B9+B12+B16</f>
        <v>119533</v>
      </c>
      <c r="C8" s="12">
        <f>+C9+C12+C16</f>
        <v>87397</v>
      </c>
      <c r="D8" s="12">
        <f>+D9+D12+D16</f>
        <v>97213</v>
      </c>
      <c r="E8" s="12">
        <f>+E9+E12+E16</f>
        <v>18510</v>
      </c>
      <c r="F8" s="12">
        <f aca="true" t="shared" si="1" ref="F8:M8">+F9+F12+F16</f>
        <v>71337</v>
      </c>
      <c r="G8" s="12">
        <f t="shared" si="1"/>
        <v>114597</v>
      </c>
      <c r="H8" s="12">
        <f t="shared" si="1"/>
        <v>99871</v>
      </c>
      <c r="I8" s="12">
        <f t="shared" si="1"/>
        <v>106880</v>
      </c>
      <c r="J8" s="12">
        <f t="shared" si="1"/>
        <v>80546</v>
      </c>
      <c r="K8" s="12">
        <f t="shared" si="1"/>
        <v>103989</v>
      </c>
      <c r="L8" s="12">
        <f t="shared" si="1"/>
        <v>29829</v>
      </c>
      <c r="M8" s="12">
        <f t="shared" si="1"/>
        <v>20321</v>
      </c>
      <c r="N8" s="12">
        <f>SUM(B8:M8)</f>
        <v>950023</v>
      </c>
    </row>
    <row r="9" spans="1:14" ht="18.75" customHeight="1">
      <c r="A9" s="13" t="s">
        <v>6</v>
      </c>
      <c r="B9" s="14">
        <v>22427</v>
      </c>
      <c r="C9" s="14">
        <v>20315</v>
      </c>
      <c r="D9" s="14">
        <v>15494</v>
      </c>
      <c r="E9" s="14">
        <v>2734</v>
      </c>
      <c r="F9" s="14">
        <v>11328</v>
      </c>
      <c r="G9" s="14">
        <v>20050</v>
      </c>
      <c r="H9" s="14">
        <v>22685</v>
      </c>
      <c r="I9" s="14">
        <v>14545</v>
      </c>
      <c r="J9" s="14">
        <v>16025</v>
      </c>
      <c r="K9" s="14">
        <v>15358</v>
      </c>
      <c r="L9" s="14">
        <v>5736</v>
      </c>
      <c r="M9" s="14">
        <v>3714</v>
      </c>
      <c r="N9" s="12">
        <f aca="true" t="shared" si="2" ref="N9:N19">SUM(B9:M9)</f>
        <v>170411</v>
      </c>
    </row>
    <row r="10" spans="1:14" ht="18.75" customHeight="1">
      <c r="A10" s="15" t="s">
        <v>7</v>
      </c>
      <c r="B10" s="14">
        <f>+B9-B11</f>
        <v>22427</v>
      </c>
      <c r="C10" s="14">
        <f>+C9-C11</f>
        <v>20315</v>
      </c>
      <c r="D10" s="14">
        <f>+D9-D11</f>
        <v>15494</v>
      </c>
      <c r="E10" s="14">
        <f>+E9-E11</f>
        <v>2734</v>
      </c>
      <c r="F10" s="14">
        <f aca="true" t="shared" si="3" ref="F10:M10">+F9-F11</f>
        <v>11328</v>
      </c>
      <c r="G10" s="14">
        <f t="shared" si="3"/>
        <v>20050</v>
      </c>
      <c r="H10" s="14">
        <f t="shared" si="3"/>
        <v>22685</v>
      </c>
      <c r="I10" s="14">
        <f t="shared" si="3"/>
        <v>14545</v>
      </c>
      <c r="J10" s="14">
        <f t="shared" si="3"/>
        <v>16025</v>
      </c>
      <c r="K10" s="14">
        <f t="shared" si="3"/>
        <v>15358</v>
      </c>
      <c r="L10" s="14">
        <f t="shared" si="3"/>
        <v>5736</v>
      </c>
      <c r="M10" s="14">
        <f t="shared" si="3"/>
        <v>3714</v>
      </c>
      <c r="N10" s="12">
        <f t="shared" si="2"/>
        <v>170411</v>
      </c>
    </row>
    <row r="11" spans="1:14" ht="18.75" customHeight="1">
      <c r="A11" s="15" t="s">
        <v>8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26</v>
      </c>
      <c r="B12" s="14">
        <f>B13+B14+B15</f>
        <v>91588</v>
      </c>
      <c r="C12" s="14">
        <f>C13+C14+C15</f>
        <v>63512</v>
      </c>
      <c r="D12" s="14">
        <f>D13+D14+D15</f>
        <v>78616</v>
      </c>
      <c r="E12" s="14">
        <f>E13+E14+E15</f>
        <v>15130</v>
      </c>
      <c r="F12" s="14">
        <f aca="true" t="shared" si="4" ref="F12:M12">F13+F14+F15</f>
        <v>57095</v>
      </c>
      <c r="G12" s="14">
        <f t="shared" si="4"/>
        <v>90008</v>
      </c>
      <c r="H12" s="14">
        <f t="shared" si="4"/>
        <v>73331</v>
      </c>
      <c r="I12" s="14">
        <f t="shared" si="4"/>
        <v>88427</v>
      </c>
      <c r="J12" s="14">
        <f t="shared" si="4"/>
        <v>61657</v>
      </c>
      <c r="K12" s="14">
        <f t="shared" si="4"/>
        <v>84363</v>
      </c>
      <c r="L12" s="14">
        <f t="shared" si="4"/>
        <v>23268</v>
      </c>
      <c r="M12" s="14">
        <f t="shared" si="4"/>
        <v>16077</v>
      </c>
      <c r="N12" s="12">
        <f t="shared" si="2"/>
        <v>743072</v>
      </c>
    </row>
    <row r="13" spans="1:14" ht="18.75" customHeight="1">
      <c r="A13" s="15" t="s">
        <v>9</v>
      </c>
      <c r="B13" s="14">
        <v>46642</v>
      </c>
      <c r="C13" s="14">
        <v>33819</v>
      </c>
      <c r="D13" s="14">
        <v>39622</v>
      </c>
      <c r="E13" s="14">
        <v>7668</v>
      </c>
      <c r="F13" s="14">
        <v>29458</v>
      </c>
      <c r="G13" s="14">
        <v>47360</v>
      </c>
      <c r="H13" s="14">
        <v>39124</v>
      </c>
      <c r="I13" s="14">
        <v>45938</v>
      </c>
      <c r="J13" s="14">
        <v>30915</v>
      </c>
      <c r="K13" s="14">
        <v>41415</v>
      </c>
      <c r="L13" s="14">
        <v>10840</v>
      </c>
      <c r="M13" s="14">
        <v>7497</v>
      </c>
      <c r="N13" s="12">
        <f t="shared" si="2"/>
        <v>380298</v>
      </c>
    </row>
    <row r="14" spans="1:14" ht="18.75" customHeight="1">
      <c r="A14" s="15" t="s">
        <v>10</v>
      </c>
      <c r="B14" s="14">
        <v>41248</v>
      </c>
      <c r="C14" s="14">
        <v>26894</v>
      </c>
      <c r="D14" s="14">
        <v>36210</v>
      </c>
      <c r="E14" s="14">
        <v>6765</v>
      </c>
      <c r="F14" s="14">
        <v>25092</v>
      </c>
      <c r="G14" s="14">
        <v>38298</v>
      </c>
      <c r="H14" s="14">
        <v>31207</v>
      </c>
      <c r="I14" s="14">
        <v>39521</v>
      </c>
      <c r="J14" s="14">
        <v>28468</v>
      </c>
      <c r="K14" s="14">
        <v>40203</v>
      </c>
      <c r="L14" s="14">
        <v>11706</v>
      </c>
      <c r="M14" s="14">
        <v>8133</v>
      </c>
      <c r="N14" s="12">
        <f t="shared" si="2"/>
        <v>333745</v>
      </c>
    </row>
    <row r="15" spans="1:14" ht="18.75" customHeight="1">
      <c r="A15" s="15" t="s">
        <v>11</v>
      </c>
      <c r="B15" s="14">
        <v>3698</v>
      </c>
      <c r="C15" s="14">
        <v>2799</v>
      </c>
      <c r="D15" s="14">
        <v>2784</v>
      </c>
      <c r="E15" s="14">
        <v>697</v>
      </c>
      <c r="F15" s="14">
        <v>2545</v>
      </c>
      <c r="G15" s="14">
        <v>4350</v>
      </c>
      <c r="H15" s="14">
        <v>3000</v>
      </c>
      <c r="I15" s="14">
        <v>2968</v>
      </c>
      <c r="J15" s="14">
        <v>2274</v>
      </c>
      <c r="K15" s="14">
        <v>2745</v>
      </c>
      <c r="L15" s="14">
        <v>722</v>
      </c>
      <c r="M15" s="14">
        <v>447</v>
      </c>
      <c r="N15" s="12">
        <f t="shared" si="2"/>
        <v>29029</v>
      </c>
    </row>
    <row r="16" spans="1:14" ht="18.75" customHeight="1">
      <c r="A16" s="16" t="s">
        <v>30</v>
      </c>
      <c r="B16" s="14">
        <f>B17+B18+B19</f>
        <v>5518</v>
      </c>
      <c r="C16" s="14">
        <f>C17+C18+C19</f>
        <v>3570</v>
      </c>
      <c r="D16" s="14">
        <f>D17+D18+D19</f>
        <v>3103</v>
      </c>
      <c r="E16" s="14">
        <f>E17+E18+E19</f>
        <v>646</v>
      </c>
      <c r="F16" s="14">
        <f aca="true" t="shared" si="5" ref="F16:M16">F17+F18+F19</f>
        <v>2914</v>
      </c>
      <c r="G16" s="14">
        <f t="shared" si="5"/>
        <v>4539</v>
      </c>
      <c r="H16" s="14">
        <f t="shared" si="5"/>
        <v>3855</v>
      </c>
      <c r="I16" s="14">
        <f t="shared" si="5"/>
        <v>3908</v>
      </c>
      <c r="J16" s="14">
        <f t="shared" si="5"/>
        <v>2864</v>
      </c>
      <c r="K16" s="14">
        <f t="shared" si="5"/>
        <v>4268</v>
      </c>
      <c r="L16" s="14">
        <f t="shared" si="5"/>
        <v>825</v>
      </c>
      <c r="M16" s="14">
        <f t="shared" si="5"/>
        <v>530</v>
      </c>
      <c r="N16" s="12">
        <f t="shared" si="2"/>
        <v>36540</v>
      </c>
    </row>
    <row r="17" spans="1:14" ht="18.75" customHeight="1">
      <c r="A17" s="15" t="s">
        <v>27</v>
      </c>
      <c r="B17" s="14">
        <v>3086</v>
      </c>
      <c r="C17" s="14">
        <v>2168</v>
      </c>
      <c r="D17" s="14">
        <v>1861</v>
      </c>
      <c r="E17" s="14">
        <v>383</v>
      </c>
      <c r="F17" s="14">
        <v>1771</v>
      </c>
      <c r="G17" s="14">
        <v>2773</v>
      </c>
      <c r="H17" s="14">
        <v>2389</v>
      </c>
      <c r="I17" s="14">
        <v>2368</v>
      </c>
      <c r="J17" s="14">
        <v>1790</v>
      </c>
      <c r="K17" s="14">
        <v>2677</v>
      </c>
      <c r="L17" s="14">
        <v>534</v>
      </c>
      <c r="M17" s="14">
        <v>354</v>
      </c>
      <c r="N17" s="12">
        <f t="shared" si="2"/>
        <v>22154</v>
      </c>
    </row>
    <row r="18" spans="1:14" ht="18.75" customHeight="1">
      <c r="A18" s="15" t="s">
        <v>28</v>
      </c>
      <c r="B18" s="14">
        <v>309</v>
      </c>
      <c r="C18" s="14">
        <v>158</v>
      </c>
      <c r="D18" s="14">
        <v>170</v>
      </c>
      <c r="E18" s="14">
        <v>36</v>
      </c>
      <c r="F18" s="14">
        <v>172</v>
      </c>
      <c r="G18" s="14">
        <v>239</v>
      </c>
      <c r="H18" s="14">
        <v>189</v>
      </c>
      <c r="I18" s="14">
        <v>184</v>
      </c>
      <c r="J18" s="14">
        <v>122</v>
      </c>
      <c r="K18" s="14">
        <v>273</v>
      </c>
      <c r="L18" s="14">
        <v>51</v>
      </c>
      <c r="M18" s="14">
        <v>29</v>
      </c>
      <c r="N18" s="12">
        <f t="shared" si="2"/>
        <v>1932</v>
      </c>
    </row>
    <row r="19" spans="1:14" ht="18.75" customHeight="1">
      <c r="A19" s="15" t="s">
        <v>29</v>
      </c>
      <c r="B19" s="14">
        <v>2123</v>
      </c>
      <c r="C19" s="14">
        <v>1244</v>
      </c>
      <c r="D19" s="14">
        <v>1072</v>
      </c>
      <c r="E19" s="14">
        <v>227</v>
      </c>
      <c r="F19" s="14">
        <v>971</v>
      </c>
      <c r="G19" s="14">
        <v>1527</v>
      </c>
      <c r="H19" s="14">
        <v>1277</v>
      </c>
      <c r="I19" s="14">
        <v>1356</v>
      </c>
      <c r="J19" s="14">
        <v>952</v>
      </c>
      <c r="K19" s="14">
        <v>1318</v>
      </c>
      <c r="L19" s="14">
        <v>240</v>
      </c>
      <c r="M19" s="14">
        <v>147</v>
      </c>
      <c r="N19" s="12">
        <f t="shared" si="2"/>
        <v>12454</v>
      </c>
    </row>
    <row r="20" spans="1:14" ht="18.75" customHeight="1">
      <c r="A20" s="17" t="s">
        <v>12</v>
      </c>
      <c r="B20" s="18">
        <f>B21+B22+B23</f>
        <v>69679</v>
      </c>
      <c r="C20" s="18">
        <f>C21+C22+C23</f>
        <v>40551</v>
      </c>
      <c r="D20" s="18">
        <f>D21+D22+D23</f>
        <v>45079</v>
      </c>
      <c r="E20" s="18">
        <f>E21+E22+E23</f>
        <v>7492</v>
      </c>
      <c r="F20" s="18">
        <f aca="true" t="shared" si="6" ref="F20:M20">F21+F22+F23</f>
        <v>31908</v>
      </c>
      <c r="G20" s="18">
        <f t="shared" si="6"/>
        <v>47774</v>
      </c>
      <c r="H20" s="18">
        <f t="shared" si="6"/>
        <v>44914</v>
      </c>
      <c r="I20" s="18">
        <f t="shared" si="6"/>
        <v>62539</v>
      </c>
      <c r="J20" s="18">
        <f t="shared" si="6"/>
        <v>38500</v>
      </c>
      <c r="K20" s="18">
        <f t="shared" si="6"/>
        <v>68979</v>
      </c>
      <c r="L20" s="18">
        <f t="shared" si="6"/>
        <v>15227</v>
      </c>
      <c r="M20" s="18">
        <f t="shared" si="6"/>
        <v>9511</v>
      </c>
      <c r="N20" s="12">
        <f aca="true" t="shared" si="7" ref="N20:N26">SUM(B20:M20)</f>
        <v>482153</v>
      </c>
    </row>
    <row r="21" spans="1:14" ht="18.75" customHeight="1">
      <c r="A21" s="13" t="s">
        <v>13</v>
      </c>
      <c r="B21" s="14">
        <v>42017</v>
      </c>
      <c r="C21" s="14">
        <v>27351</v>
      </c>
      <c r="D21" s="14">
        <v>27792</v>
      </c>
      <c r="E21" s="14">
        <v>4887</v>
      </c>
      <c r="F21" s="14">
        <v>21069</v>
      </c>
      <c r="G21" s="14">
        <v>31585</v>
      </c>
      <c r="H21" s="14">
        <v>29107</v>
      </c>
      <c r="I21" s="14">
        <v>38677</v>
      </c>
      <c r="J21" s="14">
        <v>24071</v>
      </c>
      <c r="K21" s="14">
        <v>39868</v>
      </c>
      <c r="L21" s="14">
        <v>9180</v>
      </c>
      <c r="M21" s="14">
        <v>5553</v>
      </c>
      <c r="N21" s="12">
        <f t="shared" si="7"/>
        <v>301157</v>
      </c>
    </row>
    <row r="22" spans="1:14" ht="18.75" customHeight="1">
      <c r="A22" s="13" t="s">
        <v>14</v>
      </c>
      <c r="B22" s="14">
        <v>25544</v>
      </c>
      <c r="C22" s="14">
        <v>11846</v>
      </c>
      <c r="D22" s="14">
        <v>15976</v>
      </c>
      <c r="E22" s="14">
        <v>2374</v>
      </c>
      <c r="F22" s="14">
        <v>9781</v>
      </c>
      <c r="G22" s="14">
        <v>14527</v>
      </c>
      <c r="H22" s="14">
        <v>14502</v>
      </c>
      <c r="I22" s="14">
        <v>22298</v>
      </c>
      <c r="J22" s="14">
        <v>13417</v>
      </c>
      <c r="K22" s="14">
        <v>27463</v>
      </c>
      <c r="L22" s="14">
        <v>5721</v>
      </c>
      <c r="M22" s="14">
        <v>3759</v>
      </c>
      <c r="N22" s="12">
        <f t="shared" si="7"/>
        <v>167208</v>
      </c>
    </row>
    <row r="23" spans="1:14" ht="18.75" customHeight="1">
      <c r="A23" s="13" t="s">
        <v>15</v>
      </c>
      <c r="B23" s="14">
        <v>2118</v>
      </c>
      <c r="C23" s="14">
        <v>1354</v>
      </c>
      <c r="D23" s="14">
        <v>1311</v>
      </c>
      <c r="E23" s="14">
        <v>231</v>
      </c>
      <c r="F23" s="14">
        <v>1058</v>
      </c>
      <c r="G23" s="14">
        <v>1662</v>
      </c>
      <c r="H23" s="14">
        <v>1305</v>
      </c>
      <c r="I23" s="14">
        <v>1564</v>
      </c>
      <c r="J23" s="14">
        <v>1012</v>
      </c>
      <c r="K23" s="14">
        <v>1648</v>
      </c>
      <c r="L23" s="14">
        <v>326</v>
      </c>
      <c r="M23" s="14">
        <v>199</v>
      </c>
      <c r="N23" s="12">
        <f t="shared" si="7"/>
        <v>13788</v>
      </c>
    </row>
    <row r="24" spans="1:14" ht="18.75" customHeight="1">
      <c r="A24" s="17" t="s">
        <v>16</v>
      </c>
      <c r="B24" s="14">
        <f>B25+B26</f>
        <v>30762</v>
      </c>
      <c r="C24" s="14">
        <f>C25+C26</f>
        <v>23786</v>
      </c>
      <c r="D24" s="14">
        <f>D25+D26</f>
        <v>25267</v>
      </c>
      <c r="E24" s="14">
        <f>E25+E26</f>
        <v>5336</v>
      </c>
      <c r="F24" s="14">
        <f aca="true" t="shared" si="8" ref="F24:M24">F25+F26</f>
        <v>22153</v>
      </c>
      <c r="G24" s="14">
        <f t="shared" si="8"/>
        <v>33459</v>
      </c>
      <c r="H24" s="14">
        <f t="shared" si="8"/>
        <v>27667</v>
      </c>
      <c r="I24" s="14">
        <f t="shared" si="8"/>
        <v>23745</v>
      </c>
      <c r="J24" s="14">
        <f t="shared" si="8"/>
        <v>20401</v>
      </c>
      <c r="K24" s="14">
        <f t="shared" si="8"/>
        <v>20426</v>
      </c>
      <c r="L24" s="14">
        <f t="shared" si="8"/>
        <v>4678</v>
      </c>
      <c r="M24" s="14">
        <f t="shared" si="8"/>
        <v>2396</v>
      </c>
      <c r="N24" s="12">
        <f t="shared" si="7"/>
        <v>240076</v>
      </c>
    </row>
    <row r="25" spans="1:14" ht="18.75" customHeight="1">
      <c r="A25" s="13" t="s">
        <v>17</v>
      </c>
      <c r="B25" s="14">
        <v>19688</v>
      </c>
      <c r="C25" s="14">
        <v>15223</v>
      </c>
      <c r="D25" s="14">
        <v>16171</v>
      </c>
      <c r="E25" s="14">
        <v>3415</v>
      </c>
      <c r="F25" s="14">
        <v>14178</v>
      </c>
      <c r="G25" s="14">
        <v>21414</v>
      </c>
      <c r="H25" s="14">
        <v>17707</v>
      </c>
      <c r="I25" s="14">
        <v>15197</v>
      </c>
      <c r="J25" s="14">
        <v>13057</v>
      </c>
      <c r="K25" s="14">
        <v>13073</v>
      </c>
      <c r="L25" s="14">
        <v>2994</v>
      </c>
      <c r="M25" s="14">
        <v>1533</v>
      </c>
      <c r="N25" s="12">
        <f t="shared" si="7"/>
        <v>153650</v>
      </c>
    </row>
    <row r="26" spans="1:14" ht="18.75" customHeight="1">
      <c r="A26" s="13" t="s">
        <v>18</v>
      </c>
      <c r="B26" s="14">
        <v>11074</v>
      </c>
      <c r="C26" s="14">
        <v>8563</v>
      </c>
      <c r="D26" s="14">
        <v>9096</v>
      </c>
      <c r="E26" s="14">
        <v>1921</v>
      </c>
      <c r="F26" s="14">
        <v>7975</v>
      </c>
      <c r="G26" s="14">
        <v>12045</v>
      </c>
      <c r="H26" s="14">
        <v>9960</v>
      </c>
      <c r="I26" s="14">
        <v>8548</v>
      </c>
      <c r="J26" s="14">
        <v>7344</v>
      </c>
      <c r="K26" s="14">
        <v>7353</v>
      </c>
      <c r="L26" s="14">
        <v>1684</v>
      </c>
      <c r="M26" s="14">
        <v>863</v>
      </c>
      <c r="N26" s="12">
        <f t="shared" si="7"/>
        <v>86426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24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19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21"/>
    </row>
    <row r="30" spans="1:14" ht="18.75" customHeight="1">
      <c r="A30" s="17" t="s">
        <v>20</v>
      </c>
      <c r="B30" s="22">
        <v>0.9588</v>
      </c>
      <c r="C30" s="22">
        <v>0.9255</v>
      </c>
      <c r="D30" s="22">
        <v>0.9591</v>
      </c>
      <c r="E30" s="22">
        <v>0.8966</v>
      </c>
      <c r="F30" s="22">
        <v>0.9484</v>
      </c>
      <c r="G30" s="22">
        <v>0.9701</v>
      </c>
      <c r="H30" s="22">
        <v>0.9281</v>
      </c>
      <c r="I30" s="22">
        <v>0.9471</v>
      </c>
      <c r="J30" s="22">
        <v>0.9781</v>
      </c>
      <c r="K30" s="22">
        <v>0.9526</v>
      </c>
      <c r="L30" s="22">
        <v>0.9564</v>
      </c>
      <c r="M30" s="22">
        <v>0.9919</v>
      </c>
      <c r="N30" s="14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9" t="s">
        <v>47</v>
      </c>
      <c r="B32" s="23">
        <f>(((+B$8+B$20)*B$29)+(B$24*B$30))/B$7</f>
        <v>0.9942384354514625</v>
      </c>
      <c r="C32" s="23">
        <f aca="true" t="shared" si="9" ref="C32:M32">(((+C$8+C$20)*C$29)+(C$24*C$30))/C$7</f>
        <v>0.9883212925250767</v>
      </c>
      <c r="D32" s="23">
        <f t="shared" si="9"/>
        <v>0.9938324990003521</v>
      </c>
      <c r="E32" s="23">
        <f t="shared" si="9"/>
        <v>0.9823938221966941</v>
      </c>
      <c r="F32" s="23">
        <f t="shared" si="9"/>
        <v>0.9908842660967481</v>
      </c>
      <c r="G32" s="23">
        <f t="shared" si="9"/>
        <v>0.9948913644487566</v>
      </c>
      <c r="H32" s="23">
        <f t="shared" si="9"/>
        <v>0.9884648638461717</v>
      </c>
      <c r="I32" s="23">
        <f t="shared" si="9"/>
        <v>0.9934971811517673</v>
      </c>
      <c r="J32" s="23">
        <f t="shared" si="9"/>
        <v>0.9967960450924007</v>
      </c>
      <c r="K32" s="23">
        <f t="shared" si="9"/>
        <v>0.994993679224795</v>
      </c>
      <c r="L32" s="23">
        <f t="shared" si="9"/>
        <v>0.9958989665017896</v>
      </c>
      <c r="M32" s="23">
        <f t="shared" si="9"/>
        <v>0.9993978031525382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21</v>
      </c>
      <c r="B34" s="26">
        <v>1.7408</v>
      </c>
      <c r="C34" s="26">
        <v>1.682</v>
      </c>
      <c r="D34" s="26">
        <v>1.5792</v>
      </c>
      <c r="E34" s="26">
        <v>2.0202</v>
      </c>
      <c r="F34" s="26">
        <v>1.8419</v>
      </c>
      <c r="G34" s="26">
        <v>1.4606</v>
      </c>
      <c r="H34" s="26">
        <v>1.7043</v>
      </c>
      <c r="I34" s="26">
        <v>1.6637</v>
      </c>
      <c r="J34" s="26">
        <v>1.8737</v>
      </c>
      <c r="K34" s="26">
        <v>1.7915</v>
      </c>
      <c r="L34" s="26">
        <v>2.1278</v>
      </c>
      <c r="M34" s="26">
        <v>2.089</v>
      </c>
      <c r="N34" s="27"/>
    </row>
    <row r="35" spans="1:14" ht="18.75" customHeight="1">
      <c r="A35" s="17" t="s">
        <v>25</v>
      </c>
      <c r="B35" s="26">
        <f>B32*B34</f>
        <v>1.730770268433906</v>
      </c>
      <c r="C35" s="26">
        <f>C32*C34</f>
        <v>1.662356414027179</v>
      </c>
      <c r="D35" s="26">
        <f>D32*D34</f>
        <v>1.569460282421356</v>
      </c>
      <c r="E35" s="26">
        <f>E32*E34</f>
        <v>1.9846319996017614</v>
      </c>
      <c r="F35" s="26">
        <f aca="true" t="shared" si="10" ref="F35:M35">F32*F34</f>
        <v>1.8251097297236003</v>
      </c>
      <c r="G35" s="26">
        <f t="shared" si="10"/>
        <v>1.4531383269138538</v>
      </c>
      <c r="H35" s="26">
        <f t="shared" si="10"/>
        <v>1.6846406674530303</v>
      </c>
      <c r="I35" s="26">
        <f t="shared" si="10"/>
        <v>1.6528812602821952</v>
      </c>
      <c r="J35" s="26">
        <f t="shared" si="10"/>
        <v>1.867696749689631</v>
      </c>
      <c r="K35" s="26">
        <f t="shared" si="10"/>
        <v>1.7825311763312204</v>
      </c>
      <c r="L35" s="26">
        <f t="shared" si="10"/>
        <v>2.119073820922508</v>
      </c>
      <c r="M35" s="26">
        <f t="shared" si="10"/>
        <v>2.0877420107856524</v>
      </c>
      <c r="N35" s="27"/>
    </row>
    <row r="36" spans="1:14" ht="18.75" customHeight="1">
      <c r="A36" s="61" t="s">
        <v>48</v>
      </c>
      <c r="B36" s="26">
        <v>-0.0002803059</v>
      </c>
      <c r="C36" s="26">
        <v>-0.003575204</v>
      </c>
      <c r="D36" s="26">
        <v>0</v>
      </c>
      <c r="E36" s="26">
        <v>0</v>
      </c>
      <c r="F36" s="26">
        <v>-0.0010280866</v>
      </c>
      <c r="G36" s="26">
        <v>-0.0005606904</v>
      </c>
      <c r="H36" s="26">
        <v>-0.0009511632</v>
      </c>
      <c r="I36" s="26">
        <v>0</v>
      </c>
      <c r="J36" s="26">
        <v>-0.0004200162</v>
      </c>
      <c r="K36" s="26">
        <v>0</v>
      </c>
      <c r="L36" s="26">
        <v>0</v>
      </c>
      <c r="M36" s="26">
        <v>0</v>
      </c>
      <c r="N36" s="63"/>
    </row>
    <row r="37" spans="1:14" ht="15" customHeight="1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3"/>
    </row>
    <row r="38" spans="1:14" ht="18.75" customHeight="1">
      <c r="A38" s="64" t="s">
        <v>100</v>
      </c>
      <c r="B38" s="65">
        <f aca="true" t="shared" si="11" ref="B38:M38">B39*B40</f>
        <v>158.36</v>
      </c>
      <c r="C38" s="65">
        <f t="shared" si="11"/>
        <v>1575.0400000000002</v>
      </c>
      <c r="D38" s="65">
        <f t="shared" si="11"/>
        <v>0</v>
      </c>
      <c r="E38" s="65">
        <f t="shared" si="11"/>
        <v>0</v>
      </c>
      <c r="F38" s="65">
        <f t="shared" si="11"/>
        <v>376.64000000000004</v>
      </c>
      <c r="G38" s="65">
        <f t="shared" si="11"/>
        <v>312.44</v>
      </c>
      <c r="H38" s="65">
        <f t="shared" si="11"/>
        <v>530.72</v>
      </c>
      <c r="I38" s="65">
        <f t="shared" si="11"/>
        <v>0</v>
      </c>
      <c r="J38" s="65">
        <f t="shared" si="11"/>
        <v>149.8</v>
      </c>
      <c r="K38" s="65">
        <f t="shared" si="11"/>
        <v>0</v>
      </c>
      <c r="L38" s="65">
        <f t="shared" si="11"/>
        <v>0</v>
      </c>
      <c r="M38" s="65">
        <f t="shared" si="11"/>
        <v>0</v>
      </c>
      <c r="N38" s="28">
        <f>SUM(B38:M38)</f>
        <v>3103</v>
      </c>
    </row>
    <row r="39" spans="1:14" ht="18.75" customHeight="1">
      <c r="A39" s="61" t="s">
        <v>50</v>
      </c>
      <c r="B39" s="67">
        <v>37</v>
      </c>
      <c r="C39" s="67">
        <v>368</v>
      </c>
      <c r="D39" s="67">
        <v>0</v>
      </c>
      <c r="E39" s="67">
        <v>0</v>
      </c>
      <c r="F39" s="67">
        <v>88</v>
      </c>
      <c r="G39" s="67">
        <v>73</v>
      </c>
      <c r="H39" s="67">
        <v>124</v>
      </c>
      <c r="I39" s="67">
        <v>0</v>
      </c>
      <c r="J39" s="67">
        <v>35</v>
      </c>
      <c r="K39" s="67">
        <v>0</v>
      </c>
      <c r="L39" s="67">
        <v>0</v>
      </c>
      <c r="M39" s="67">
        <v>0</v>
      </c>
      <c r="N39" s="12">
        <f>SUM(B39:M39)</f>
        <v>725</v>
      </c>
    </row>
    <row r="40" spans="1:14" ht="18.75" customHeight="1">
      <c r="A40" s="61" t="s">
        <v>51</v>
      </c>
      <c r="B40" s="63">
        <v>4.28</v>
      </c>
      <c r="C40" s="63">
        <v>4.28</v>
      </c>
      <c r="D40" s="63">
        <v>0</v>
      </c>
      <c r="E40" s="63">
        <v>0</v>
      </c>
      <c r="F40" s="63">
        <v>4.28</v>
      </c>
      <c r="G40" s="63">
        <v>4.28</v>
      </c>
      <c r="H40" s="63">
        <v>4.28</v>
      </c>
      <c r="I40" s="63">
        <v>0</v>
      </c>
      <c r="J40" s="63">
        <v>4.28</v>
      </c>
      <c r="K40" s="63">
        <v>0</v>
      </c>
      <c r="L40" s="63">
        <v>0</v>
      </c>
      <c r="M40" s="63">
        <v>0</v>
      </c>
      <c r="N40" s="63"/>
    </row>
    <row r="41" spans="1:14" ht="15" customHeight="1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3"/>
    </row>
    <row r="42" spans="1:14" ht="18.75" customHeight="1">
      <c r="A42" s="68" t="s">
        <v>49</v>
      </c>
      <c r="B42" s="69">
        <f>B43+B44+B45</f>
        <v>380821.15901843336</v>
      </c>
      <c r="C42" s="69">
        <f aca="true" t="shared" si="12" ref="C42:N42">C43+C44+C45</f>
        <v>253268.54812226398</v>
      </c>
      <c r="D42" s="69">
        <f t="shared" si="12"/>
        <v>262977.19546223996</v>
      </c>
      <c r="E42" s="69">
        <f t="shared" si="12"/>
        <v>62194.397603519996</v>
      </c>
      <c r="F42" s="69">
        <f>F43+F44+F45</f>
        <v>229112.82988441325</v>
      </c>
      <c r="G42" s="69">
        <f>G43+G44+G45</f>
        <v>284770.718558508</v>
      </c>
      <c r="H42" s="69">
        <f t="shared" si="12"/>
        <v>290886.3423874435</v>
      </c>
      <c r="I42" s="69">
        <f t="shared" si="12"/>
        <v>319277.15576114994</v>
      </c>
      <c r="J42" s="69">
        <f t="shared" si="12"/>
        <v>260535.93865492856</v>
      </c>
      <c r="K42" s="69">
        <f t="shared" si="12"/>
        <v>344730.83431540005</v>
      </c>
      <c r="L42" s="69">
        <f t="shared" si="12"/>
        <v>105390.01740976001</v>
      </c>
      <c r="M42" s="69">
        <f t="shared" si="12"/>
        <v>67283.74952360001</v>
      </c>
      <c r="N42" s="69">
        <f t="shared" si="12"/>
        <v>2861248.8867016607</v>
      </c>
    </row>
    <row r="43" spans="1:14" ht="18.75" customHeight="1">
      <c r="A43" s="66" t="s">
        <v>101</v>
      </c>
      <c r="B43" s="63">
        <f aca="true" t="shared" si="13" ref="B43:H43">B35*B7</f>
        <v>380724.45902848</v>
      </c>
      <c r="C43" s="63">
        <f t="shared" si="13"/>
        <v>252235.98812599998</v>
      </c>
      <c r="D43" s="63">
        <f t="shared" si="13"/>
        <v>262977.19546223996</v>
      </c>
      <c r="E43" s="63">
        <f t="shared" si="13"/>
        <v>62194.397603519996</v>
      </c>
      <c r="F43" s="63">
        <f t="shared" si="13"/>
        <v>228865.10988788004</v>
      </c>
      <c r="G43" s="63">
        <f t="shared" si="13"/>
        <v>284568.07855954</v>
      </c>
      <c r="H43" s="63">
        <f t="shared" si="13"/>
        <v>290519.65238360997</v>
      </c>
      <c r="I43" s="63">
        <f>I35*I7</f>
        <v>319277.15576114994</v>
      </c>
      <c r="J43" s="63">
        <f>J35*J7</f>
        <v>260444.70865396998</v>
      </c>
      <c r="K43" s="63">
        <f>K35*K7</f>
        <v>344730.83431540005</v>
      </c>
      <c r="L43" s="63">
        <f>L35*L7</f>
        <v>105390.01740976001</v>
      </c>
      <c r="M43" s="63">
        <f>M35*M7</f>
        <v>67283.74952360001</v>
      </c>
      <c r="N43" s="65">
        <f>SUM(B43:M43)</f>
        <v>2859211.34671515</v>
      </c>
    </row>
    <row r="44" spans="1:14" ht="18.75" customHeight="1">
      <c r="A44" s="66" t="s">
        <v>102</v>
      </c>
      <c r="B44" s="63">
        <f aca="true" t="shared" si="14" ref="B44:M44">B36*B7</f>
        <v>-61.6600100466</v>
      </c>
      <c r="C44" s="63">
        <f t="shared" si="14"/>
        <v>-542.480003736</v>
      </c>
      <c r="D44" s="63">
        <f t="shared" si="14"/>
        <v>0</v>
      </c>
      <c r="E44" s="63">
        <f t="shared" si="14"/>
        <v>0</v>
      </c>
      <c r="F44" s="63">
        <f t="shared" si="14"/>
        <v>-128.9200034668</v>
      </c>
      <c r="G44" s="63">
        <f t="shared" si="14"/>
        <v>-109.800001032</v>
      </c>
      <c r="H44" s="63">
        <f t="shared" si="14"/>
        <v>-164.0299961664</v>
      </c>
      <c r="I44" s="63">
        <f t="shared" si="14"/>
        <v>0</v>
      </c>
      <c r="J44" s="63">
        <f t="shared" si="14"/>
        <v>-58.5699990414</v>
      </c>
      <c r="K44" s="63">
        <f t="shared" si="14"/>
        <v>0</v>
      </c>
      <c r="L44" s="63">
        <f t="shared" si="14"/>
        <v>0</v>
      </c>
      <c r="M44" s="63">
        <f t="shared" si="14"/>
        <v>0</v>
      </c>
      <c r="N44" s="28">
        <f>SUM(B44:M44)</f>
        <v>-1065.4600134891998</v>
      </c>
    </row>
    <row r="45" spans="1:14" ht="18.75" customHeight="1">
      <c r="A45" s="66" t="s">
        <v>52</v>
      </c>
      <c r="B45" s="63">
        <f aca="true" t="shared" si="15" ref="B45:M45">B38</f>
        <v>158.36</v>
      </c>
      <c r="C45" s="63">
        <f t="shared" si="15"/>
        <v>1575.0400000000002</v>
      </c>
      <c r="D45" s="63">
        <f t="shared" si="15"/>
        <v>0</v>
      </c>
      <c r="E45" s="63">
        <f t="shared" si="15"/>
        <v>0</v>
      </c>
      <c r="F45" s="63">
        <f t="shared" si="15"/>
        <v>376.64000000000004</v>
      </c>
      <c r="G45" s="63">
        <f t="shared" si="15"/>
        <v>312.44</v>
      </c>
      <c r="H45" s="63">
        <f t="shared" si="15"/>
        <v>530.72</v>
      </c>
      <c r="I45" s="63">
        <f t="shared" si="15"/>
        <v>0</v>
      </c>
      <c r="J45" s="63">
        <f t="shared" si="15"/>
        <v>149.8</v>
      </c>
      <c r="K45" s="63">
        <f t="shared" si="15"/>
        <v>0</v>
      </c>
      <c r="L45" s="63">
        <f t="shared" si="15"/>
        <v>0</v>
      </c>
      <c r="M45" s="63">
        <f t="shared" si="15"/>
        <v>0</v>
      </c>
      <c r="N45" s="65">
        <f>SUM(B45:M45)</f>
        <v>3103</v>
      </c>
    </row>
    <row r="46" spans="1:14" ht="15" customHeight="1">
      <c r="A46" s="13"/>
      <c r="B46" s="20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60"/>
    </row>
    <row r="47" spans="1:16" ht="18.75" customHeight="1">
      <c r="A47" s="2" t="s">
        <v>53</v>
      </c>
      <c r="B47" s="28">
        <f aca="true" t="shared" si="16" ref="B47:N47">+B48+B51+B59</f>
        <v>-81802.94</v>
      </c>
      <c r="C47" s="28">
        <f t="shared" si="16"/>
        <v>-71496.26</v>
      </c>
      <c r="D47" s="28">
        <f t="shared" si="16"/>
        <v>-56488.84</v>
      </c>
      <c r="E47" s="28">
        <f t="shared" si="16"/>
        <v>-10796.6</v>
      </c>
      <c r="F47" s="28">
        <f t="shared" si="16"/>
        <v>-41954.16</v>
      </c>
      <c r="G47" s="28">
        <f t="shared" si="16"/>
        <v>-73080.36</v>
      </c>
      <c r="H47" s="28">
        <f t="shared" si="16"/>
        <v>-81875.62</v>
      </c>
      <c r="I47" s="28">
        <f t="shared" si="16"/>
        <v>-53556.82</v>
      </c>
      <c r="J47" s="28">
        <f t="shared" si="16"/>
        <v>-58761.74</v>
      </c>
      <c r="K47" s="28">
        <f t="shared" si="16"/>
        <v>-56453.68</v>
      </c>
      <c r="L47" s="28">
        <f t="shared" si="16"/>
        <v>-21932.76</v>
      </c>
      <c r="M47" s="28">
        <f t="shared" si="16"/>
        <v>-13760.84</v>
      </c>
      <c r="N47" s="28">
        <f t="shared" si="16"/>
        <v>-621960.62</v>
      </c>
      <c r="P47" s="40"/>
    </row>
    <row r="48" spans="1:16" ht="18.75" customHeight="1">
      <c r="A48" s="17" t="s">
        <v>54</v>
      </c>
      <c r="B48" s="29">
        <f>B49+B50</f>
        <v>-78494.5</v>
      </c>
      <c r="C48" s="29">
        <f>C49+C50</f>
        <v>-71102.5</v>
      </c>
      <c r="D48" s="29">
        <f>D49+D50</f>
        <v>-54229</v>
      </c>
      <c r="E48" s="29">
        <f>E49+E50</f>
        <v>-9569</v>
      </c>
      <c r="F48" s="29">
        <f aca="true" t="shared" si="17" ref="F48:M48">F49+F50</f>
        <v>-39648</v>
      </c>
      <c r="G48" s="29">
        <f t="shared" si="17"/>
        <v>-70175</v>
      </c>
      <c r="H48" s="29">
        <f t="shared" si="17"/>
        <v>-79397.5</v>
      </c>
      <c r="I48" s="29">
        <f t="shared" si="17"/>
        <v>-50907.5</v>
      </c>
      <c r="J48" s="29">
        <f t="shared" si="17"/>
        <v>-56087.5</v>
      </c>
      <c r="K48" s="29">
        <f t="shared" si="17"/>
        <v>-53753</v>
      </c>
      <c r="L48" s="29">
        <f t="shared" si="17"/>
        <v>-20076</v>
      </c>
      <c r="M48" s="29">
        <f t="shared" si="17"/>
        <v>-12999</v>
      </c>
      <c r="N48" s="28">
        <f aca="true" t="shared" si="18" ref="N48:N59">SUM(B48:M48)</f>
        <v>-596438.5</v>
      </c>
      <c r="P48" s="40"/>
    </row>
    <row r="49" spans="1:16" ht="18.75" customHeight="1">
      <c r="A49" s="13" t="s">
        <v>55</v>
      </c>
      <c r="B49" s="20">
        <f>ROUND(-B9*$D$3,2)</f>
        <v>-78494.5</v>
      </c>
      <c r="C49" s="20">
        <f>ROUND(-C9*$D$3,2)</f>
        <v>-71102.5</v>
      </c>
      <c r="D49" s="20">
        <f>ROUND(-D9*$D$3,2)</f>
        <v>-54229</v>
      </c>
      <c r="E49" s="20">
        <f>ROUND(-E9*$D$3,2)</f>
        <v>-9569</v>
      </c>
      <c r="F49" s="20">
        <f aca="true" t="shared" si="19" ref="F49:M49">ROUND(-F9*$D$3,2)</f>
        <v>-39648</v>
      </c>
      <c r="G49" s="20">
        <f t="shared" si="19"/>
        <v>-70175</v>
      </c>
      <c r="H49" s="20">
        <f t="shared" si="19"/>
        <v>-79397.5</v>
      </c>
      <c r="I49" s="20">
        <f t="shared" si="19"/>
        <v>-50907.5</v>
      </c>
      <c r="J49" s="20">
        <f t="shared" si="19"/>
        <v>-56087.5</v>
      </c>
      <c r="K49" s="20">
        <f t="shared" si="19"/>
        <v>-53753</v>
      </c>
      <c r="L49" s="20">
        <f t="shared" si="19"/>
        <v>-20076</v>
      </c>
      <c r="M49" s="20">
        <f t="shared" si="19"/>
        <v>-12999</v>
      </c>
      <c r="N49" s="54">
        <f t="shared" si="18"/>
        <v>-596438.5</v>
      </c>
      <c r="P49" s="40"/>
    </row>
    <row r="50" spans="1:16" ht="18.75" customHeight="1">
      <c r="A50" s="13" t="s">
        <v>56</v>
      </c>
      <c r="B50" s="20">
        <f>ROUND(B11*$D$3,2)</f>
        <v>0</v>
      </c>
      <c r="C50" s="20">
        <f>ROUND(C11*$D$3,2)</f>
        <v>0</v>
      </c>
      <c r="D50" s="20">
        <f>ROUND(D11*$D$3,2)</f>
        <v>0</v>
      </c>
      <c r="E50" s="20">
        <f>ROUND(E11*$D$3,2)</f>
        <v>0</v>
      </c>
      <c r="F50" s="20">
        <f aca="true" t="shared" si="20" ref="F50:M50">ROUND(F11*$D$3,2)</f>
        <v>0</v>
      </c>
      <c r="G50" s="20">
        <f t="shared" si="20"/>
        <v>0</v>
      </c>
      <c r="H50" s="20">
        <f t="shared" si="20"/>
        <v>0</v>
      </c>
      <c r="I50" s="20">
        <f t="shared" si="20"/>
        <v>0</v>
      </c>
      <c r="J50" s="20">
        <f t="shared" si="20"/>
        <v>0</v>
      </c>
      <c r="K50" s="20">
        <f t="shared" si="20"/>
        <v>0</v>
      </c>
      <c r="L50" s="20">
        <f t="shared" si="20"/>
        <v>0</v>
      </c>
      <c r="M50" s="20">
        <f t="shared" si="20"/>
        <v>0</v>
      </c>
      <c r="N50" s="54">
        <f>SUM(B50:M50)</f>
        <v>0</v>
      </c>
      <c r="P50" s="40"/>
    </row>
    <row r="51" spans="1:16" ht="18.75" customHeight="1">
      <c r="A51" s="17" t="s">
        <v>57</v>
      </c>
      <c r="B51" s="29">
        <f>SUM(B52:B58)</f>
        <v>-3308.44</v>
      </c>
      <c r="C51" s="29">
        <f aca="true" t="shared" si="21" ref="C51:M51">SUM(C52:C58)</f>
        <v>-393.76</v>
      </c>
      <c r="D51" s="29">
        <f t="shared" si="21"/>
        <v>-2259.84</v>
      </c>
      <c r="E51" s="29">
        <f t="shared" si="21"/>
        <v>-1227.6</v>
      </c>
      <c r="F51" s="29">
        <f t="shared" si="21"/>
        <v>-2306.16</v>
      </c>
      <c r="G51" s="29">
        <f t="shared" si="21"/>
        <v>-2905.36</v>
      </c>
      <c r="H51" s="29">
        <f t="shared" si="21"/>
        <v>-2478.12</v>
      </c>
      <c r="I51" s="29">
        <f t="shared" si="21"/>
        <v>-2649.32</v>
      </c>
      <c r="J51" s="29">
        <f t="shared" si="21"/>
        <v>-2674.24</v>
      </c>
      <c r="K51" s="29">
        <f t="shared" si="21"/>
        <v>-2700.68</v>
      </c>
      <c r="L51" s="29">
        <f t="shared" si="21"/>
        <v>-1856.76</v>
      </c>
      <c r="M51" s="29">
        <f t="shared" si="21"/>
        <v>-761.84</v>
      </c>
      <c r="N51" s="29">
        <f>SUM(N52:N58)</f>
        <v>-25522.120000000003</v>
      </c>
      <c r="P51" s="47"/>
    </row>
    <row r="52" spans="1:14" ht="18.75" customHeight="1">
      <c r="A52" s="13" t="s">
        <v>58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f t="shared" si="18"/>
        <v>0</v>
      </c>
    </row>
    <row r="53" spans="1:14" ht="18.75" customHeight="1">
      <c r="A53" s="13" t="s">
        <v>59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</row>
    <row r="54" spans="1:14" ht="18.75" customHeight="1">
      <c r="A54" s="13" t="s">
        <v>60</v>
      </c>
      <c r="B54" s="27">
        <v>0</v>
      </c>
      <c r="C54" s="27">
        <v>0</v>
      </c>
      <c r="D54" s="27">
        <v>0</v>
      </c>
      <c r="E54" s="27">
        <v>-500</v>
      </c>
      <c r="F54" s="27">
        <v>-500</v>
      </c>
      <c r="G54" s="27">
        <v>-500</v>
      </c>
      <c r="H54" s="27">
        <v>0</v>
      </c>
      <c r="I54" s="27">
        <v>0</v>
      </c>
      <c r="J54" s="27">
        <v>-500</v>
      </c>
      <c r="K54" s="27">
        <v>0</v>
      </c>
      <c r="L54" s="27">
        <v>-500</v>
      </c>
      <c r="M54" s="27">
        <v>0</v>
      </c>
      <c r="N54" s="27">
        <f t="shared" si="18"/>
        <v>-2500</v>
      </c>
    </row>
    <row r="55" spans="1:14" ht="18.75" customHeight="1">
      <c r="A55" s="13" t="s">
        <v>61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1">
        <f t="shared" si="18"/>
        <v>0</v>
      </c>
    </row>
    <row r="56" spans="1:14" ht="18.75" customHeight="1">
      <c r="A56" s="13" t="s">
        <v>62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f t="shared" si="18"/>
        <v>0</v>
      </c>
    </row>
    <row r="57" spans="1:14" ht="18.75" customHeight="1">
      <c r="A57" s="16" t="s">
        <v>63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</row>
    <row r="58" spans="1:14" ht="18.75" customHeight="1">
      <c r="A58" s="16" t="s">
        <v>103</v>
      </c>
      <c r="B58" s="27">
        <v>-3308.44</v>
      </c>
      <c r="C58" s="27">
        <v>-393.76</v>
      </c>
      <c r="D58" s="27">
        <v>-2259.84</v>
      </c>
      <c r="E58" s="27">
        <v>-727.6</v>
      </c>
      <c r="F58" s="27">
        <v>-1806.16</v>
      </c>
      <c r="G58" s="27">
        <v>-2405.36</v>
      </c>
      <c r="H58" s="27">
        <v>-2478.12</v>
      </c>
      <c r="I58" s="27">
        <v>-2649.32</v>
      </c>
      <c r="J58" s="27">
        <v>-2174.24</v>
      </c>
      <c r="K58" s="27">
        <v>-2700.68</v>
      </c>
      <c r="L58" s="27">
        <v>-1356.76</v>
      </c>
      <c r="M58" s="27">
        <v>-761.84</v>
      </c>
      <c r="N58" s="27">
        <f t="shared" si="18"/>
        <v>-23022.120000000003</v>
      </c>
    </row>
    <row r="59" spans="1:14" ht="18.75" customHeight="1">
      <c r="A59" s="17" t="s">
        <v>64</v>
      </c>
      <c r="B59" s="30">
        <v>0</v>
      </c>
      <c r="C59" s="30">
        <v>0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27">
        <f t="shared" si="18"/>
        <v>0</v>
      </c>
    </row>
    <row r="60" spans="1:14" ht="15" customHeight="1">
      <c r="A60" s="35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20"/>
    </row>
    <row r="61" spans="1:16" ht="15.75">
      <c r="A61" s="2" t="s">
        <v>65</v>
      </c>
      <c r="B61" s="32">
        <f aca="true" t="shared" si="22" ref="B61:M61">+B42+B47</f>
        <v>299018.21901843336</v>
      </c>
      <c r="C61" s="32">
        <f t="shared" si="22"/>
        <v>181772.28812226397</v>
      </c>
      <c r="D61" s="32">
        <f t="shared" si="22"/>
        <v>206488.35546223997</v>
      </c>
      <c r="E61" s="32">
        <f t="shared" si="22"/>
        <v>51397.79760352</v>
      </c>
      <c r="F61" s="32">
        <f t="shared" si="22"/>
        <v>187158.66988441325</v>
      </c>
      <c r="G61" s="32">
        <f t="shared" si="22"/>
        <v>211690.35855850799</v>
      </c>
      <c r="H61" s="32">
        <f t="shared" si="22"/>
        <v>209010.72238744353</v>
      </c>
      <c r="I61" s="32">
        <f t="shared" si="22"/>
        <v>265720.33576114994</v>
      </c>
      <c r="J61" s="32">
        <f t="shared" si="22"/>
        <v>201774.19865492856</v>
      </c>
      <c r="K61" s="32">
        <f t="shared" si="22"/>
        <v>288277.15431540005</v>
      </c>
      <c r="L61" s="32">
        <f t="shared" si="22"/>
        <v>83457.25740976002</v>
      </c>
      <c r="M61" s="32">
        <f t="shared" si="22"/>
        <v>53522.909523600014</v>
      </c>
      <c r="N61" s="32">
        <f>SUM(B61:M61)</f>
        <v>2239288.26670166</v>
      </c>
      <c r="P61" s="40"/>
    </row>
    <row r="62" spans="1:16" ht="15" customHeight="1">
      <c r="A62" s="38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6"/>
      <c r="P62" s="37"/>
    </row>
    <row r="63" spans="1:14" ht="15" customHeight="1">
      <c r="A63" s="31"/>
      <c r="B63" s="33">
        <v>0</v>
      </c>
      <c r="C63" s="33">
        <v>0</v>
      </c>
      <c r="D63" s="33">
        <v>0</v>
      </c>
      <c r="E63" s="33">
        <v>0</v>
      </c>
      <c r="F63" s="33">
        <v>0</v>
      </c>
      <c r="G63" s="33">
        <v>0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33"/>
      <c r="N63" s="34"/>
    </row>
    <row r="64" spans="1:16" ht="18.75" customHeight="1">
      <c r="A64" s="2" t="s">
        <v>66</v>
      </c>
      <c r="B64" s="42">
        <f>SUM(B65:B78)</f>
        <v>299018.22</v>
      </c>
      <c r="C64" s="42">
        <f aca="true" t="shared" si="23" ref="C64:M64">SUM(C65:C78)</f>
        <v>181772.28</v>
      </c>
      <c r="D64" s="42">
        <f t="shared" si="23"/>
        <v>206488.36</v>
      </c>
      <c r="E64" s="42">
        <f t="shared" si="23"/>
        <v>51397.8</v>
      </c>
      <c r="F64" s="42">
        <f t="shared" si="23"/>
        <v>187158.67</v>
      </c>
      <c r="G64" s="42">
        <f t="shared" si="23"/>
        <v>211690.36</v>
      </c>
      <c r="H64" s="42">
        <f t="shared" si="23"/>
        <v>209010.73</v>
      </c>
      <c r="I64" s="42">
        <f t="shared" si="23"/>
        <v>265720.34</v>
      </c>
      <c r="J64" s="42">
        <f t="shared" si="23"/>
        <v>201774.2</v>
      </c>
      <c r="K64" s="42">
        <f t="shared" si="23"/>
        <v>288277.15</v>
      </c>
      <c r="L64" s="42">
        <f t="shared" si="23"/>
        <v>83457.26</v>
      </c>
      <c r="M64" s="42">
        <f t="shared" si="23"/>
        <v>53522.91</v>
      </c>
      <c r="N64" s="32">
        <f>SUM(N65:N78)</f>
        <v>2239288.28</v>
      </c>
      <c r="P64" s="40"/>
    </row>
    <row r="65" spans="1:14" ht="18.75" customHeight="1">
      <c r="A65" s="17" t="s">
        <v>22</v>
      </c>
      <c r="B65" s="42">
        <v>62800.26</v>
      </c>
      <c r="C65" s="42">
        <v>51913.42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32">
        <f>SUM(B65:M65)</f>
        <v>114713.68</v>
      </c>
    </row>
    <row r="66" spans="1:14" ht="18.75" customHeight="1">
      <c r="A66" s="17" t="s">
        <v>23</v>
      </c>
      <c r="B66" s="42">
        <v>236217.96</v>
      </c>
      <c r="C66" s="42">
        <v>129858.86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32">
        <f aca="true" t="shared" si="24" ref="N66:N77">SUM(B66:M66)</f>
        <v>366076.82</v>
      </c>
    </row>
    <row r="67" spans="1:14" ht="18.75" customHeight="1">
      <c r="A67" s="17" t="s">
        <v>86</v>
      </c>
      <c r="B67" s="41">
        <v>0</v>
      </c>
      <c r="C67" s="41">
        <v>0</v>
      </c>
      <c r="D67" s="29">
        <v>206488.36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29">
        <f t="shared" si="24"/>
        <v>206488.36</v>
      </c>
    </row>
    <row r="68" spans="1:14" ht="18.75" customHeight="1">
      <c r="A68" s="17" t="s">
        <v>76</v>
      </c>
      <c r="B68" s="41">
        <v>0</v>
      </c>
      <c r="C68" s="41">
        <v>0</v>
      </c>
      <c r="D68" s="41">
        <v>0</v>
      </c>
      <c r="E68" s="29">
        <v>51397.8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32">
        <f t="shared" si="24"/>
        <v>51397.8</v>
      </c>
    </row>
    <row r="69" spans="1:14" ht="18.75" customHeight="1">
      <c r="A69" s="17" t="s">
        <v>77</v>
      </c>
      <c r="B69" s="41">
        <v>0</v>
      </c>
      <c r="C69" s="41">
        <v>0</v>
      </c>
      <c r="D69" s="41">
        <v>0</v>
      </c>
      <c r="E69" s="41">
        <v>0</v>
      </c>
      <c r="F69" s="29">
        <v>187158.67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29">
        <f t="shared" si="24"/>
        <v>187158.67</v>
      </c>
    </row>
    <row r="70" spans="1:14" ht="18.75" customHeight="1">
      <c r="A70" s="17" t="s">
        <v>78</v>
      </c>
      <c r="B70" s="41">
        <v>0</v>
      </c>
      <c r="C70" s="41">
        <v>0</v>
      </c>
      <c r="D70" s="41">
        <v>0</v>
      </c>
      <c r="E70" s="41">
        <v>0</v>
      </c>
      <c r="F70" s="41">
        <v>0</v>
      </c>
      <c r="G70" s="42">
        <v>211690.36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32">
        <f t="shared" si="24"/>
        <v>211690.36</v>
      </c>
    </row>
    <row r="71" spans="1:14" ht="18.75" customHeight="1">
      <c r="A71" s="17" t="s">
        <v>79</v>
      </c>
      <c r="B71" s="41">
        <v>0</v>
      </c>
      <c r="C71" s="41">
        <v>0</v>
      </c>
      <c r="D71" s="41">
        <v>0</v>
      </c>
      <c r="E71" s="41">
        <v>0</v>
      </c>
      <c r="F71" s="41">
        <v>0</v>
      </c>
      <c r="G71" s="41">
        <v>0</v>
      </c>
      <c r="H71" s="42">
        <v>173786.79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32">
        <f t="shared" si="24"/>
        <v>173786.79</v>
      </c>
    </row>
    <row r="72" spans="1:14" ht="18.75" customHeight="1">
      <c r="A72" s="17" t="s">
        <v>80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1">
        <v>0</v>
      </c>
      <c r="H72" s="42">
        <v>35223.94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32">
        <f t="shared" si="24"/>
        <v>35223.94</v>
      </c>
    </row>
    <row r="73" spans="1:14" ht="18.75" customHeight="1">
      <c r="A73" s="17" t="s">
        <v>81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29">
        <v>265720.34</v>
      </c>
      <c r="J73" s="41">
        <v>0</v>
      </c>
      <c r="K73" s="41">
        <v>0</v>
      </c>
      <c r="L73" s="41">
        <v>0</v>
      </c>
      <c r="M73" s="41">
        <v>0</v>
      </c>
      <c r="N73" s="29">
        <f t="shared" si="24"/>
        <v>265720.34</v>
      </c>
    </row>
    <row r="74" spans="1:14" ht="18.75" customHeight="1">
      <c r="A74" s="17" t="s">
        <v>82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29">
        <v>201774.2</v>
      </c>
      <c r="K74" s="41">
        <v>0</v>
      </c>
      <c r="L74" s="41">
        <v>0</v>
      </c>
      <c r="M74" s="41">
        <v>0</v>
      </c>
      <c r="N74" s="32">
        <f t="shared" si="24"/>
        <v>201774.2</v>
      </c>
    </row>
    <row r="75" spans="1:14" ht="18.75" customHeight="1">
      <c r="A75" s="17" t="s">
        <v>83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29">
        <v>288277.15</v>
      </c>
      <c r="L75" s="41">
        <v>0</v>
      </c>
      <c r="M75" s="41">
        <v>0</v>
      </c>
      <c r="N75" s="29">
        <f t="shared" si="24"/>
        <v>288277.15</v>
      </c>
    </row>
    <row r="76" spans="1:14" ht="18.75" customHeight="1">
      <c r="A76" s="17" t="s">
        <v>84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29">
        <v>83457.26</v>
      </c>
      <c r="M76" s="41">
        <v>0</v>
      </c>
      <c r="N76" s="32">
        <f t="shared" si="24"/>
        <v>83457.26</v>
      </c>
    </row>
    <row r="77" spans="1:14" ht="18.75" customHeight="1">
      <c r="A77" s="17" t="s">
        <v>85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29">
        <v>53522.91</v>
      </c>
      <c r="N77" s="29">
        <f t="shared" si="24"/>
        <v>53522.91</v>
      </c>
    </row>
    <row r="78" spans="1:14" ht="18.75" customHeight="1">
      <c r="A78" s="38" t="s">
        <v>67</v>
      </c>
      <c r="B78" s="36">
        <v>0</v>
      </c>
      <c r="C78" s="36">
        <v>0</v>
      </c>
      <c r="D78" s="36">
        <v>0</v>
      </c>
      <c r="E78" s="36">
        <v>0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f>SUM(B78:M78)</f>
        <v>0</v>
      </c>
    </row>
    <row r="79" spans="1:14" ht="17.25" customHeight="1">
      <c r="A79" s="70"/>
      <c r="B79" s="71">
        <v>0</v>
      </c>
      <c r="C79" s="71">
        <v>0</v>
      </c>
      <c r="D79" s="71">
        <v>0</v>
      </c>
      <c r="E79" s="71">
        <v>0</v>
      </c>
      <c r="F79" s="71">
        <v>0</v>
      </c>
      <c r="G79" s="71">
        <v>0</v>
      </c>
      <c r="H79" s="71">
        <v>0</v>
      </c>
      <c r="I79" s="71">
        <v>0</v>
      </c>
      <c r="J79" s="71"/>
      <c r="K79" s="71"/>
      <c r="L79" s="71">
        <v>0</v>
      </c>
      <c r="M79" s="71">
        <v>0</v>
      </c>
      <c r="N79" s="71"/>
    </row>
    <row r="80" spans="1:14" ht="15" customHeight="1">
      <c r="A80" s="43"/>
      <c r="B80" s="44">
        <v>0</v>
      </c>
      <c r="C80" s="44">
        <v>0</v>
      </c>
      <c r="D80" s="44">
        <v>0</v>
      </c>
      <c r="E80" s="44">
        <v>0</v>
      </c>
      <c r="F80" s="44">
        <v>0</v>
      </c>
      <c r="G80" s="44">
        <v>0</v>
      </c>
      <c r="H80" s="44">
        <v>0</v>
      </c>
      <c r="I80" s="44">
        <v>0</v>
      </c>
      <c r="J80" s="44">
        <v>0</v>
      </c>
      <c r="K80" s="44">
        <v>0</v>
      </c>
      <c r="L80" s="44">
        <v>0</v>
      </c>
      <c r="M80" s="44"/>
      <c r="N80" s="45"/>
    </row>
    <row r="81" spans="1:14" ht="18.75" customHeight="1">
      <c r="A81" s="2" t="s">
        <v>105</v>
      </c>
      <c r="B81" s="41">
        <v>0</v>
      </c>
      <c r="C81" s="41">
        <v>0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32"/>
    </row>
    <row r="82" spans="1:14" ht="18.75" customHeight="1">
      <c r="A82" s="17" t="s">
        <v>97</v>
      </c>
      <c r="B82" s="52">
        <v>1.9370049883933425</v>
      </c>
      <c r="C82" s="52">
        <v>1.9213256218381114</v>
      </c>
      <c r="D82" s="52">
        <v>0</v>
      </c>
      <c r="E82" s="52">
        <v>0</v>
      </c>
      <c r="F82" s="41">
        <v>0</v>
      </c>
      <c r="G82" s="41">
        <v>0</v>
      </c>
      <c r="H82" s="52">
        <v>0</v>
      </c>
      <c r="I82" s="52">
        <v>0</v>
      </c>
      <c r="J82" s="52">
        <v>0</v>
      </c>
      <c r="K82" s="41">
        <v>0</v>
      </c>
      <c r="L82" s="52">
        <v>0</v>
      </c>
      <c r="M82" s="52">
        <v>0</v>
      </c>
      <c r="N82" s="32"/>
    </row>
    <row r="83" spans="1:14" ht="18.75" customHeight="1">
      <c r="A83" s="17" t="s">
        <v>98</v>
      </c>
      <c r="B83" s="52">
        <v>1.6842399153108982</v>
      </c>
      <c r="C83" s="52">
        <v>1.5759771317080031</v>
      </c>
      <c r="D83" s="52">
        <v>0</v>
      </c>
      <c r="E83" s="52">
        <v>0</v>
      </c>
      <c r="F83" s="41">
        <v>0</v>
      </c>
      <c r="G83" s="41">
        <v>0</v>
      </c>
      <c r="H83" s="52">
        <v>0</v>
      </c>
      <c r="I83" s="52">
        <v>0</v>
      </c>
      <c r="J83" s="52">
        <v>0</v>
      </c>
      <c r="K83" s="41">
        <v>0</v>
      </c>
      <c r="L83" s="52">
        <v>0</v>
      </c>
      <c r="M83" s="52">
        <v>0</v>
      </c>
      <c r="N83" s="32"/>
    </row>
    <row r="84" spans="1:14" ht="18.75" customHeight="1">
      <c r="A84" s="17" t="s">
        <v>99</v>
      </c>
      <c r="B84" s="52">
        <v>0</v>
      </c>
      <c r="C84" s="52">
        <v>0</v>
      </c>
      <c r="D84" s="24">
        <v>1.5694603095029216</v>
      </c>
      <c r="E84" s="52">
        <v>0</v>
      </c>
      <c r="F84" s="41">
        <v>0</v>
      </c>
      <c r="G84" s="41">
        <v>0</v>
      </c>
      <c r="H84" s="52">
        <v>0</v>
      </c>
      <c r="I84" s="52">
        <v>0</v>
      </c>
      <c r="J84" s="52">
        <v>0</v>
      </c>
      <c r="K84" s="41">
        <v>0</v>
      </c>
      <c r="L84" s="52">
        <v>0</v>
      </c>
      <c r="M84" s="52">
        <v>0</v>
      </c>
      <c r="N84" s="29"/>
    </row>
    <row r="85" spans="1:14" ht="18.75" customHeight="1">
      <c r="A85" s="17" t="s">
        <v>87</v>
      </c>
      <c r="B85" s="52">
        <v>0</v>
      </c>
      <c r="C85" s="52">
        <v>0</v>
      </c>
      <c r="D85" s="52">
        <v>0</v>
      </c>
      <c r="E85" s="52">
        <v>1.9846320760737761</v>
      </c>
      <c r="F85" s="41">
        <v>0</v>
      </c>
      <c r="G85" s="41">
        <v>0</v>
      </c>
      <c r="H85" s="52">
        <v>0</v>
      </c>
      <c r="I85" s="52">
        <v>0</v>
      </c>
      <c r="J85" s="52">
        <v>0</v>
      </c>
      <c r="K85" s="41">
        <v>0</v>
      </c>
      <c r="L85" s="52">
        <v>0</v>
      </c>
      <c r="M85" s="52">
        <v>0</v>
      </c>
      <c r="N85" s="32"/>
    </row>
    <row r="86" spans="1:14" ht="18.75" customHeight="1">
      <c r="A86" s="17" t="s">
        <v>88</v>
      </c>
      <c r="B86" s="52">
        <v>0</v>
      </c>
      <c r="C86" s="52">
        <v>0</v>
      </c>
      <c r="D86" s="52">
        <v>0</v>
      </c>
      <c r="E86" s="52">
        <v>0</v>
      </c>
      <c r="F86" s="52">
        <v>1.8251097306177133</v>
      </c>
      <c r="G86" s="41">
        <v>0</v>
      </c>
      <c r="H86" s="52">
        <v>0</v>
      </c>
      <c r="I86" s="52">
        <v>0</v>
      </c>
      <c r="J86" s="52">
        <v>0</v>
      </c>
      <c r="K86" s="41">
        <v>0</v>
      </c>
      <c r="L86" s="52">
        <v>0</v>
      </c>
      <c r="M86" s="52">
        <v>0</v>
      </c>
      <c r="N86" s="29"/>
    </row>
    <row r="87" spans="1:14" ht="18.75" customHeight="1">
      <c r="A87" s="17" t="s">
        <v>89</v>
      </c>
      <c r="B87" s="52">
        <v>0</v>
      </c>
      <c r="C87" s="52">
        <v>0</v>
      </c>
      <c r="D87" s="52">
        <v>0</v>
      </c>
      <c r="E87" s="52">
        <v>0</v>
      </c>
      <c r="F87" s="41">
        <v>0</v>
      </c>
      <c r="G87" s="52">
        <v>1.4531383342695197</v>
      </c>
      <c r="H87" s="52">
        <v>0</v>
      </c>
      <c r="I87" s="52">
        <v>0</v>
      </c>
      <c r="J87" s="52">
        <v>0</v>
      </c>
      <c r="K87" s="41">
        <v>0</v>
      </c>
      <c r="L87" s="52">
        <v>0</v>
      </c>
      <c r="M87" s="52">
        <v>0</v>
      </c>
      <c r="N87" s="32"/>
    </row>
    <row r="88" spans="1:14" ht="18.75" customHeight="1">
      <c r="A88" s="17" t="s">
        <v>90</v>
      </c>
      <c r="B88" s="52">
        <v>0</v>
      </c>
      <c r="C88" s="52">
        <v>0</v>
      </c>
      <c r="D88" s="52">
        <v>0</v>
      </c>
      <c r="E88" s="52">
        <v>0</v>
      </c>
      <c r="F88" s="41">
        <v>0</v>
      </c>
      <c r="G88" s="41">
        <v>0</v>
      </c>
      <c r="H88" s="52">
        <v>1.6992471653052004</v>
      </c>
      <c r="I88" s="52">
        <v>0</v>
      </c>
      <c r="J88" s="52">
        <v>0</v>
      </c>
      <c r="K88" s="41">
        <v>0</v>
      </c>
      <c r="L88" s="52">
        <v>0</v>
      </c>
      <c r="M88" s="52">
        <v>0</v>
      </c>
      <c r="N88" s="32"/>
    </row>
    <row r="89" spans="1:14" ht="18.75" customHeight="1">
      <c r="A89" s="17" t="s">
        <v>91</v>
      </c>
      <c r="B89" s="52">
        <v>0</v>
      </c>
      <c r="C89" s="52">
        <v>0</v>
      </c>
      <c r="D89" s="52">
        <v>0</v>
      </c>
      <c r="E89" s="52">
        <v>0</v>
      </c>
      <c r="F89" s="41">
        <v>0</v>
      </c>
      <c r="G89" s="41">
        <v>0</v>
      </c>
      <c r="H89" s="52">
        <v>1.6229604167297618</v>
      </c>
      <c r="I89" s="52">
        <v>0</v>
      </c>
      <c r="J89" s="52">
        <v>0</v>
      </c>
      <c r="K89" s="41">
        <v>0</v>
      </c>
      <c r="L89" s="52">
        <v>0</v>
      </c>
      <c r="M89" s="52">
        <v>0</v>
      </c>
      <c r="N89" s="32"/>
    </row>
    <row r="90" spans="1:14" ht="18.75" customHeight="1">
      <c r="A90" s="17" t="s">
        <v>92</v>
      </c>
      <c r="B90" s="52">
        <v>0</v>
      </c>
      <c r="C90" s="52">
        <v>0</v>
      </c>
      <c r="D90" s="52">
        <v>0</v>
      </c>
      <c r="E90" s="52">
        <v>0</v>
      </c>
      <c r="F90" s="41">
        <v>0</v>
      </c>
      <c r="G90" s="41">
        <v>0</v>
      </c>
      <c r="H90" s="52">
        <v>0</v>
      </c>
      <c r="I90" s="52">
        <v>1.652881282226502</v>
      </c>
      <c r="J90" s="52">
        <v>0</v>
      </c>
      <c r="K90" s="41">
        <v>0</v>
      </c>
      <c r="L90" s="52">
        <v>0</v>
      </c>
      <c r="M90" s="52">
        <v>0</v>
      </c>
      <c r="N90" s="29"/>
    </row>
    <row r="91" spans="1:14" ht="18.75" customHeight="1">
      <c r="A91" s="17" t="s">
        <v>93</v>
      </c>
      <c r="B91" s="52">
        <v>0</v>
      </c>
      <c r="C91" s="52">
        <v>0</v>
      </c>
      <c r="D91" s="52">
        <v>0</v>
      </c>
      <c r="E91" s="52">
        <v>0</v>
      </c>
      <c r="F91" s="41">
        <v>0</v>
      </c>
      <c r="G91" s="41">
        <v>0</v>
      </c>
      <c r="H91" s="52">
        <v>0</v>
      </c>
      <c r="I91" s="52">
        <v>0</v>
      </c>
      <c r="J91" s="52">
        <v>1.867696759342259</v>
      </c>
      <c r="K91" s="41">
        <v>0</v>
      </c>
      <c r="L91" s="52">
        <v>0</v>
      </c>
      <c r="M91" s="52">
        <v>0</v>
      </c>
      <c r="N91" s="32"/>
    </row>
    <row r="92" spans="1:14" ht="18.75" customHeight="1">
      <c r="A92" s="17" t="s">
        <v>94</v>
      </c>
      <c r="B92" s="52">
        <v>0</v>
      </c>
      <c r="C92" s="52">
        <v>0</v>
      </c>
      <c r="D92" s="52">
        <v>0</v>
      </c>
      <c r="E92" s="52">
        <v>0</v>
      </c>
      <c r="F92" s="41">
        <v>0</v>
      </c>
      <c r="G92" s="41">
        <v>0</v>
      </c>
      <c r="H92" s="52">
        <v>0</v>
      </c>
      <c r="I92" s="52">
        <v>0</v>
      </c>
      <c r="J92" s="52">
        <v>0</v>
      </c>
      <c r="K92" s="24">
        <v>1.7825311540171878</v>
      </c>
      <c r="L92" s="52">
        <v>0</v>
      </c>
      <c r="M92" s="52">
        <v>0</v>
      </c>
      <c r="N92" s="29"/>
    </row>
    <row r="93" spans="1:14" ht="18.75" customHeight="1">
      <c r="A93" s="17" t="s">
        <v>95</v>
      </c>
      <c r="B93" s="52">
        <v>0</v>
      </c>
      <c r="C93" s="52">
        <v>0</v>
      </c>
      <c r="D93" s="52">
        <v>0</v>
      </c>
      <c r="E93" s="52">
        <v>0</v>
      </c>
      <c r="F93" s="41">
        <v>0</v>
      </c>
      <c r="G93" s="41">
        <v>0</v>
      </c>
      <c r="H93" s="52">
        <v>0</v>
      </c>
      <c r="I93" s="52">
        <v>0</v>
      </c>
      <c r="J93" s="52">
        <v>0</v>
      </c>
      <c r="K93" s="52">
        <v>0</v>
      </c>
      <c r="L93" s="52">
        <v>2.119073873004383</v>
      </c>
      <c r="M93" s="52">
        <v>0</v>
      </c>
      <c r="N93" s="32"/>
    </row>
    <row r="94" spans="1:14" ht="18.75" customHeight="1">
      <c r="A94" s="38" t="s">
        <v>96</v>
      </c>
      <c r="B94" s="53">
        <v>0</v>
      </c>
      <c r="C94" s="53">
        <v>0</v>
      </c>
      <c r="D94" s="53">
        <v>0</v>
      </c>
      <c r="E94" s="53">
        <v>0</v>
      </c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3">
        <v>0</v>
      </c>
      <c r="M94" s="57">
        <v>2.087742025567829</v>
      </c>
      <c r="N94" s="58"/>
    </row>
    <row r="95" ht="21" customHeight="1">
      <c r="A95" s="46" t="s">
        <v>104</v>
      </c>
    </row>
    <row r="98" ht="14.25">
      <c r="B98" s="48"/>
    </row>
    <row r="99" ht="14.25">
      <c r="H99" s="49"/>
    </row>
    <row r="101" spans="8:11" ht="14.25">
      <c r="H101" s="50"/>
      <c r="I101" s="51"/>
      <c r="J101" s="51"/>
      <c r="K101" s="51"/>
    </row>
  </sheetData>
  <sheetProtection/>
  <mergeCells count="6">
    <mergeCell ref="A79:N79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2015-02-27T14:10:23Z</dcterms:modified>
  <cp:category/>
  <cp:version/>
  <cp:contentType/>
  <cp:contentStatus/>
</cp:coreProperties>
</file>