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<sst xmlns="http://schemas.openxmlformats.org/spreadsheetml/2006/main" count="108" uniqueCount="107">
  <si>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</si>
  <si>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</si>
  <si>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</si>
  <si>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</si>
  <si>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</si>
  <si>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</si>
  <si>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</si>
  <si>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</si>
  <si>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</si>
  <si>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</si>
  <si>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</si>
  <si>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</si>
  <si>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</si>
  <si>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</si>
  <si>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</si>
  <si>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</si>
  <si>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</si>
  <si>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</si>
  <si>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</si>
  <si>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</si>
  <si>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</si>
  <si>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</si>
  <si>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</si>
  <si>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</si>
  <si>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</si>
  <si>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</si>
  <si>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</si>
  <si>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</si>
  <si>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</si>
  <si>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</si>
  <si>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</si>
  <si>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</si>
  <si>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</si>
  <si>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</si>
  <si>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</si>
  <si>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</si>
  <si>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</si>
  <si>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</si>
  <si>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</si>
  <si>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</si>
  <si>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</si>
  <si>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</si>
  <si>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</si>
  <si>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</si>
  <si>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</si>
  <si>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</si>
  <si>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</si>
  <si>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</si>
  <si>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</si>
  <si>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</si>
  <si>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</si>
  <si>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</si>
  <si>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</si>
  <si>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</si>
  <si>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</si>
  <si>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</si>
  <si>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</si>
  <si>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</si>
  <si>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</si>
  <si>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</si>
  <si>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</si>
  <si>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</si>
  <si>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</si>
  <si>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</si>
  <si>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</si>
  <si>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</si>
  <si>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</si>
  <si>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</si>
  <si>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</si>
  <si>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</si>
  <si>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</si>
  <si>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</si>
  <si>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</si>
  <si>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</si>
  <si>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</si>
  <si>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</si>
  <si>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</si>
  <si>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</si>
  <si>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</si>
  <si>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</si>
  <si>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</si>
  <si>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</si>
  <si>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</si>
  <si>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</si>
  <si>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</si>
  <si>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</si>
  <si>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</si>
  <si>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</si>
  <si>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</si>
  <si>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</si>
  <si>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</si>
  <si>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</si>
  <si>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</si>
  <si>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</si>
  <si>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</si>
  <si>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</si>
  <si>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</si>
  <si>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</si>
  <si>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</si>
  <si>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</si>
  <si>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</si>
  <si>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</si>
  <si>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</si>
  <si>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</si>
  <si>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OPERAÇÃO 07/02/15 - VENCIMENTO 13/02/15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</si>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</sst>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373148</v>
      </c>
      <c r="C7" s="10">
        <f>C8+C20+C24</f>
        <v>238809</v>
      </c>
      <c r="D7" s="10">
        <f>D8+D20+D24</f>
        <v>292582</v>
      </c>
      <c r="E7" s="10">
        <f>E8+E20+E24</f>
        <v>64834</v>
      </c>
      <c r="F7" s="10">
        <f aca="true" t="shared" si="0" ref="F7:M7">F8+F20+F24</f>
        <v>208619</v>
      </c>
      <c r="G7" s="10">
        <f t="shared" si="0"/>
        <v>351093</v>
      </c>
      <c r="H7" s="10">
        <f t="shared" si="0"/>
        <v>329642</v>
      </c>
      <c r="I7" s="10">
        <f t="shared" si="0"/>
        <v>324378</v>
      </c>
      <c r="J7" s="10">
        <f t="shared" si="0"/>
        <v>234899</v>
      </c>
      <c r="K7" s="10">
        <f t="shared" si="0"/>
        <v>308915</v>
      </c>
      <c r="L7" s="10">
        <f t="shared" si="0"/>
        <v>111907</v>
      </c>
      <c r="M7" s="10">
        <f t="shared" si="0"/>
        <v>59372</v>
      </c>
      <c r="N7" s="10">
        <f>+N8+N20+N24</f>
        <v>2898198</v>
      </c>
      <c r="P7" s="39"/>
    </row>
    <row r="8" spans="1:14" ht="18.75" customHeight="1">
      <c r="A8" s="11" t="s">
        <v>31</v>
      </c>
      <c r="B8" s="12">
        <f>+B9+B12+B16</f>
        <v>211770</v>
      </c>
      <c r="C8" s="12">
        <f>+C9+C12+C16</f>
        <v>142757</v>
      </c>
      <c r="D8" s="12">
        <f>+D9+D12+D16</f>
        <v>182119</v>
      </c>
      <c r="E8" s="12">
        <f>+E9+E12+E16</f>
        <v>39230</v>
      </c>
      <c r="F8" s="12">
        <f aca="true" t="shared" si="1" ref="F8:M8">+F9+F12+F16</f>
        <v>121932</v>
      </c>
      <c r="G8" s="12">
        <f t="shared" si="1"/>
        <v>209002</v>
      </c>
      <c r="H8" s="12">
        <f t="shared" si="1"/>
        <v>192883</v>
      </c>
      <c r="I8" s="12">
        <f t="shared" si="1"/>
        <v>187594</v>
      </c>
      <c r="J8" s="12">
        <f t="shared" si="1"/>
        <v>142084</v>
      </c>
      <c r="K8" s="12">
        <f t="shared" si="1"/>
        <v>173560</v>
      </c>
      <c r="L8" s="12">
        <f t="shared" si="1"/>
        <v>68255</v>
      </c>
      <c r="M8" s="12">
        <f t="shared" si="1"/>
        <v>38725</v>
      </c>
      <c r="N8" s="12">
        <f>SUM(B8:M8)</f>
        <v>1709911</v>
      </c>
    </row>
    <row r="9" spans="1:14" ht="18.75" customHeight="1">
      <c r="A9" s="13" t="s">
        <v>6</v>
      </c>
      <c r="B9" s="14">
        <v>34512</v>
      </c>
      <c r="C9" s="14">
        <v>29976</v>
      </c>
      <c r="D9" s="14">
        <v>23564</v>
      </c>
      <c r="E9" s="14">
        <v>5741</v>
      </c>
      <c r="F9" s="14">
        <v>16671</v>
      </c>
      <c r="G9" s="14">
        <v>32096</v>
      </c>
      <c r="H9" s="14">
        <v>39490</v>
      </c>
      <c r="I9" s="14">
        <v>22173</v>
      </c>
      <c r="J9" s="14">
        <v>24894</v>
      </c>
      <c r="K9" s="14">
        <v>23107</v>
      </c>
      <c r="L9" s="14">
        <v>12804</v>
      </c>
      <c r="M9" s="14">
        <v>7336</v>
      </c>
      <c r="N9" s="12">
        <f aca="true" t="shared" si="2" ref="N9:N19">SUM(B9:M9)</f>
        <v>272364</v>
      </c>
    </row>
    <row r="10" spans="1:14" ht="18.75" customHeight="1">
      <c r="A10" s="15" t="s">
        <v>7</v>
      </c>
      <c r="B10" s="14">
        <f>+B9-B11</f>
        <v>34512</v>
      </c>
      <c r="C10" s="14">
        <f>+C9-C11</f>
        <v>29976</v>
      </c>
      <c r="D10" s="14">
        <f>+D9-D11</f>
        <v>23564</v>
      </c>
      <c r="E10" s="14">
        <f>+E9-E11</f>
        <v>5741</v>
      </c>
      <c r="F10" s="14">
        <f aca="true" t="shared" si="3" ref="F10:M10">+F9-F11</f>
        <v>16671</v>
      </c>
      <c r="G10" s="14">
        <f t="shared" si="3"/>
        <v>32096</v>
      </c>
      <c r="H10" s="14">
        <f t="shared" si="3"/>
        <v>39490</v>
      </c>
      <c r="I10" s="14">
        <f t="shared" si="3"/>
        <v>22173</v>
      </c>
      <c r="J10" s="14">
        <f t="shared" si="3"/>
        <v>24894</v>
      </c>
      <c r="K10" s="14">
        <f t="shared" si="3"/>
        <v>23107</v>
      </c>
      <c r="L10" s="14">
        <f t="shared" si="3"/>
        <v>12804</v>
      </c>
      <c r="M10" s="14">
        <f t="shared" si="3"/>
        <v>7336</v>
      </c>
      <c r="N10" s="12">
        <f t="shared" si="2"/>
        <v>272364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171559</v>
      </c>
      <c r="C12" s="14">
        <f>C13+C14+C15</f>
        <v>108977</v>
      </c>
      <c r="D12" s="14">
        <f>D13+D14+D15</f>
        <v>154947</v>
      </c>
      <c r="E12" s="14">
        <f>E13+E14+E15</f>
        <v>32542</v>
      </c>
      <c r="F12" s="14">
        <f aca="true" t="shared" si="4" ref="F12:M12">F13+F14+F15</f>
        <v>102080</v>
      </c>
      <c r="G12" s="14">
        <f t="shared" si="4"/>
        <v>170996</v>
      </c>
      <c r="H12" s="14">
        <f t="shared" si="4"/>
        <v>148656</v>
      </c>
      <c r="I12" s="14">
        <f t="shared" si="4"/>
        <v>161083</v>
      </c>
      <c r="J12" s="14">
        <f t="shared" si="4"/>
        <v>113753</v>
      </c>
      <c r="K12" s="14">
        <f t="shared" si="4"/>
        <v>146247</v>
      </c>
      <c r="L12" s="14">
        <f t="shared" si="4"/>
        <v>54078</v>
      </c>
      <c r="M12" s="14">
        <f t="shared" si="4"/>
        <v>30765</v>
      </c>
      <c r="N12" s="12">
        <f t="shared" si="2"/>
        <v>1395683</v>
      </c>
    </row>
    <row r="13" spans="1:14" ht="18.75" customHeight="1">
      <c r="A13" s="15" t="s">
        <v>9</v>
      </c>
      <c r="B13" s="14">
        <v>86371</v>
      </c>
      <c r="C13" s="14">
        <v>57528</v>
      </c>
      <c r="D13" s="14">
        <v>77931</v>
      </c>
      <c r="E13" s="14">
        <v>16524</v>
      </c>
      <c r="F13" s="14">
        <v>52617</v>
      </c>
      <c r="G13" s="14">
        <v>88987</v>
      </c>
      <c r="H13" s="14">
        <v>79620</v>
      </c>
      <c r="I13" s="14">
        <v>84417</v>
      </c>
      <c r="J13" s="14">
        <v>57594</v>
      </c>
      <c r="K13" s="14">
        <v>73554</v>
      </c>
      <c r="L13" s="14">
        <v>26892</v>
      </c>
      <c r="M13" s="14">
        <v>15080</v>
      </c>
      <c r="N13" s="12">
        <f t="shared" si="2"/>
        <v>717115</v>
      </c>
    </row>
    <row r="14" spans="1:14" ht="18.75" customHeight="1">
      <c r="A14" s="15" t="s">
        <v>10</v>
      </c>
      <c r="B14" s="14">
        <v>80152</v>
      </c>
      <c r="C14" s="14">
        <v>47757</v>
      </c>
      <c r="D14" s="14">
        <v>73435</v>
      </c>
      <c r="E14" s="14">
        <v>14953</v>
      </c>
      <c r="F14" s="14">
        <v>46380</v>
      </c>
      <c r="G14" s="14">
        <v>76323</v>
      </c>
      <c r="H14" s="14">
        <v>64946</v>
      </c>
      <c r="I14" s="14">
        <v>72803</v>
      </c>
      <c r="J14" s="14">
        <v>52937</v>
      </c>
      <c r="K14" s="14">
        <v>68943</v>
      </c>
      <c r="L14" s="14">
        <v>25947</v>
      </c>
      <c r="M14" s="14">
        <v>15044</v>
      </c>
      <c r="N14" s="12">
        <f t="shared" si="2"/>
        <v>639620</v>
      </c>
    </row>
    <row r="15" spans="1:14" ht="18.75" customHeight="1">
      <c r="A15" s="15" t="s">
        <v>11</v>
      </c>
      <c r="B15" s="14">
        <v>5036</v>
      </c>
      <c r="C15" s="14">
        <v>3692</v>
      </c>
      <c r="D15" s="14">
        <v>3581</v>
      </c>
      <c r="E15" s="14">
        <v>1065</v>
      </c>
      <c r="F15" s="14">
        <v>3083</v>
      </c>
      <c r="G15" s="14">
        <v>5686</v>
      </c>
      <c r="H15" s="14">
        <v>4090</v>
      </c>
      <c r="I15" s="14">
        <v>3863</v>
      </c>
      <c r="J15" s="14">
        <v>3222</v>
      </c>
      <c r="K15" s="14">
        <v>3750</v>
      </c>
      <c r="L15" s="14">
        <v>1239</v>
      </c>
      <c r="M15" s="14">
        <v>641</v>
      </c>
      <c r="N15" s="12">
        <f t="shared" si="2"/>
        <v>38948</v>
      </c>
    </row>
    <row r="16" spans="1:14" ht="18.75" customHeight="1">
      <c r="A16" s="16" t="s">
        <v>30</v>
      </c>
      <c r="B16" s="14">
        <f>B17+B18+B19</f>
        <v>5699</v>
      </c>
      <c r="C16" s="14">
        <f>C17+C18+C19</f>
        <v>3804</v>
      </c>
      <c r="D16" s="14">
        <f>D17+D18+D19</f>
        <v>3608</v>
      </c>
      <c r="E16" s="14">
        <f>E17+E18+E19</f>
        <v>947</v>
      </c>
      <c r="F16" s="14">
        <f aca="true" t="shared" si="5" ref="F16:M16">F17+F18+F19</f>
        <v>3181</v>
      </c>
      <c r="G16" s="14">
        <f t="shared" si="5"/>
        <v>5910</v>
      </c>
      <c r="H16" s="14">
        <f t="shared" si="5"/>
        <v>4737</v>
      </c>
      <c r="I16" s="14">
        <f t="shared" si="5"/>
        <v>4338</v>
      </c>
      <c r="J16" s="14">
        <f t="shared" si="5"/>
        <v>3437</v>
      </c>
      <c r="K16" s="14">
        <f t="shared" si="5"/>
        <v>4206</v>
      </c>
      <c r="L16" s="14">
        <f t="shared" si="5"/>
        <v>1373</v>
      </c>
      <c r="M16" s="14">
        <f t="shared" si="5"/>
        <v>624</v>
      </c>
      <c r="N16" s="12">
        <f t="shared" si="2"/>
        <v>41864</v>
      </c>
    </row>
    <row r="17" spans="1:14" ht="18.75" customHeight="1">
      <c r="A17" s="15" t="s">
        <v>27</v>
      </c>
      <c r="B17" s="14">
        <v>4233</v>
      </c>
      <c r="C17" s="14">
        <v>2927</v>
      </c>
      <c r="D17" s="14">
        <v>2703</v>
      </c>
      <c r="E17" s="14">
        <v>708</v>
      </c>
      <c r="F17" s="14">
        <v>2488</v>
      </c>
      <c r="G17" s="14">
        <v>4540</v>
      </c>
      <c r="H17" s="14">
        <v>3590</v>
      </c>
      <c r="I17" s="14">
        <v>3418</v>
      </c>
      <c r="J17" s="14">
        <v>2680</v>
      </c>
      <c r="K17" s="14">
        <v>3306</v>
      </c>
      <c r="L17" s="14">
        <v>1096</v>
      </c>
      <c r="M17" s="14">
        <v>473</v>
      </c>
      <c r="N17" s="12">
        <f t="shared" si="2"/>
        <v>32162</v>
      </c>
    </row>
    <row r="18" spans="1:14" ht="18.75" customHeight="1">
      <c r="A18" s="15" t="s">
        <v>28</v>
      </c>
      <c r="B18" s="14">
        <v>443</v>
      </c>
      <c r="C18" s="14">
        <v>233</v>
      </c>
      <c r="D18" s="14">
        <v>249</v>
      </c>
      <c r="E18" s="14">
        <v>73</v>
      </c>
      <c r="F18" s="14">
        <v>194</v>
      </c>
      <c r="G18" s="14">
        <v>387</v>
      </c>
      <c r="H18" s="14">
        <v>331</v>
      </c>
      <c r="I18" s="14">
        <v>234</v>
      </c>
      <c r="J18" s="14">
        <v>223</v>
      </c>
      <c r="K18" s="14">
        <v>302</v>
      </c>
      <c r="L18" s="14">
        <v>102</v>
      </c>
      <c r="M18" s="14">
        <v>55</v>
      </c>
      <c r="N18" s="12">
        <f t="shared" si="2"/>
        <v>2826</v>
      </c>
    </row>
    <row r="19" spans="1:14" ht="18.75" customHeight="1">
      <c r="A19" s="15" t="s">
        <v>29</v>
      </c>
      <c r="B19" s="14">
        <v>1023</v>
      </c>
      <c r="C19" s="14">
        <v>644</v>
      </c>
      <c r="D19" s="14">
        <v>656</v>
      </c>
      <c r="E19" s="14">
        <v>166</v>
      </c>
      <c r="F19" s="14">
        <v>499</v>
      </c>
      <c r="G19" s="14">
        <v>983</v>
      </c>
      <c r="H19" s="14">
        <v>816</v>
      </c>
      <c r="I19" s="14">
        <v>686</v>
      </c>
      <c r="J19" s="14">
        <v>534</v>
      </c>
      <c r="K19" s="14">
        <v>598</v>
      </c>
      <c r="L19" s="14">
        <v>175</v>
      </c>
      <c r="M19" s="14">
        <v>96</v>
      </c>
      <c r="N19" s="12">
        <f t="shared" si="2"/>
        <v>6876</v>
      </c>
    </row>
    <row r="20" spans="1:14" ht="18.75" customHeight="1">
      <c r="A20" s="17" t="s">
        <v>12</v>
      </c>
      <c r="B20" s="18">
        <f>B21+B22+B23</f>
        <v>116034</v>
      </c>
      <c r="C20" s="18">
        <f>C21+C22+C23</f>
        <v>63184</v>
      </c>
      <c r="D20" s="18">
        <f>D21+D22+D23</f>
        <v>73236</v>
      </c>
      <c r="E20" s="18">
        <f>E21+E22+E23</f>
        <v>15893</v>
      </c>
      <c r="F20" s="18">
        <f aca="true" t="shared" si="6" ref="F20:M20">F21+F22+F23</f>
        <v>54950</v>
      </c>
      <c r="G20" s="18">
        <f t="shared" si="6"/>
        <v>90329</v>
      </c>
      <c r="H20" s="18">
        <f t="shared" si="6"/>
        <v>91841</v>
      </c>
      <c r="I20" s="18">
        <f t="shared" si="6"/>
        <v>101438</v>
      </c>
      <c r="J20" s="18">
        <f t="shared" si="6"/>
        <v>64192</v>
      </c>
      <c r="K20" s="18">
        <f t="shared" si="6"/>
        <v>106499</v>
      </c>
      <c r="L20" s="18">
        <f t="shared" si="6"/>
        <v>34861</v>
      </c>
      <c r="M20" s="18">
        <f t="shared" si="6"/>
        <v>17006</v>
      </c>
      <c r="N20" s="12">
        <f aca="true" t="shared" si="7" ref="N20:N26">SUM(B20:M20)</f>
        <v>829463</v>
      </c>
    </row>
    <row r="21" spans="1:14" ht="18.75" customHeight="1">
      <c r="A21" s="13" t="s">
        <v>13</v>
      </c>
      <c r="B21" s="14">
        <v>63618</v>
      </c>
      <c r="C21" s="14">
        <v>37720</v>
      </c>
      <c r="D21" s="14">
        <v>40965</v>
      </c>
      <c r="E21" s="14">
        <v>9143</v>
      </c>
      <c r="F21" s="14">
        <v>31485</v>
      </c>
      <c r="G21" s="14">
        <v>52721</v>
      </c>
      <c r="H21" s="14">
        <v>54799</v>
      </c>
      <c r="I21" s="14">
        <v>57601</v>
      </c>
      <c r="J21" s="14">
        <v>36090</v>
      </c>
      <c r="K21" s="14">
        <v>57882</v>
      </c>
      <c r="L21" s="14">
        <v>18933</v>
      </c>
      <c r="M21" s="14">
        <v>9133</v>
      </c>
      <c r="N21" s="12">
        <f t="shared" si="7"/>
        <v>470090</v>
      </c>
    </row>
    <row r="22" spans="1:14" ht="18.75" customHeight="1">
      <c r="A22" s="13" t="s">
        <v>14</v>
      </c>
      <c r="B22" s="14">
        <v>49516</v>
      </c>
      <c r="C22" s="14">
        <v>23691</v>
      </c>
      <c r="D22" s="14">
        <v>30812</v>
      </c>
      <c r="E22" s="14">
        <v>6358</v>
      </c>
      <c r="F22" s="14">
        <v>22051</v>
      </c>
      <c r="G22" s="14">
        <v>35147</v>
      </c>
      <c r="H22" s="14">
        <v>35011</v>
      </c>
      <c r="I22" s="14">
        <v>41745</v>
      </c>
      <c r="J22" s="14">
        <v>26617</v>
      </c>
      <c r="K22" s="14">
        <v>46377</v>
      </c>
      <c r="L22" s="14">
        <v>15241</v>
      </c>
      <c r="M22" s="14">
        <v>7589</v>
      </c>
      <c r="N22" s="12">
        <f t="shared" si="7"/>
        <v>340155</v>
      </c>
    </row>
    <row r="23" spans="1:14" ht="18.75" customHeight="1">
      <c r="A23" s="13" t="s">
        <v>15</v>
      </c>
      <c r="B23" s="14">
        <v>2900</v>
      </c>
      <c r="C23" s="14">
        <v>1773</v>
      </c>
      <c r="D23" s="14">
        <v>1459</v>
      </c>
      <c r="E23" s="14">
        <v>392</v>
      </c>
      <c r="F23" s="14">
        <v>1414</v>
      </c>
      <c r="G23" s="14">
        <v>2461</v>
      </c>
      <c r="H23" s="14">
        <v>2031</v>
      </c>
      <c r="I23" s="14">
        <v>2092</v>
      </c>
      <c r="J23" s="14">
        <v>1485</v>
      </c>
      <c r="K23" s="14">
        <v>2240</v>
      </c>
      <c r="L23" s="14">
        <v>687</v>
      </c>
      <c r="M23" s="14">
        <v>284</v>
      </c>
      <c r="N23" s="12">
        <f t="shared" si="7"/>
        <v>19218</v>
      </c>
    </row>
    <row r="24" spans="1:14" ht="18.75" customHeight="1">
      <c r="A24" s="17" t="s">
        <v>16</v>
      </c>
      <c r="B24" s="14">
        <f>B25+B26</f>
        <v>45344</v>
      </c>
      <c r="C24" s="14">
        <f>C25+C26</f>
        <v>32868</v>
      </c>
      <c r="D24" s="14">
        <f>D25+D26</f>
        <v>37227</v>
      </c>
      <c r="E24" s="14">
        <f>E25+E26</f>
        <v>9711</v>
      </c>
      <c r="F24" s="14">
        <f aca="true" t="shared" si="8" ref="F24:M24">F25+F26</f>
        <v>31737</v>
      </c>
      <c r="G24" s="14">
        <f t="shared" si="8"/>
        <v>51762</v>
      </c>
      <c r="H24" s="14">
        <f t="shared" si="8"/>
        <v>44918</v>
      </c>
      <c r="I24" s="14">
        <f t="shared" si="8"/>
        <v>35346</v>
      </c>
      <c r="J24" s="14">
        <f t="shared" si="8"/>
        <v>28623</v>
      </c>
      <c r="K24" s="14">
        <f t="shared" si="8"/>
        <v>28856</v>
      </c>
      <c r="L24" s="14">
        <f t="shared" si="8"/>
        <v>8791</v>
      </c>
      <c r="M24" s="14">
        <f t="shared" si="8"/>
        <v>3641</v>
      </c>
      <c r="N24" s="12">
        <f t="shared" si="7"/>
        <v>358824</v>
      </c>
    </row>
    <row r="25" spans="1:14" ht="18.75" customHeight="1">
      <c r="A25" s="13" t="s">
        <v>17</v>
      </c>
      <c r="B25" s="14">
        <v>29020</v>
      </c>
      <c r="C25" s="14">
        <v>21036</v>
      </c>
      <c r="D25" s="14">
        <v>23825</v>
      </c>
      <c r="E25" s="14">
        <v>6215</v>
      </c>
      <c r="F25" s="14">
        <v>20312</v>
      </c>
      <c r="G25" s="14">
        <v>33128</v>
      </c>
      <c r="H25" s="14">
        <v>28748</v>
      </c>
      <c r="I25" s="14">
        <v>22621</v>
      </c>
      <c r="J25" s="14">
        <v>18319</v>
      </c>
      <c r="K25" s="14">
        <v>18468</v>
      </c>
      <c r="L25" s="14">
        <v>5626</v>
      </c>
      <c r="M25" s="14">
        <v>2330</v>
      </c>
      <c r="N25" s="12">
        <f t="shared" si="7"/>
        <v>229648</v>
      </c>
    </row>
    <row r="26" spans="1:14" ht="18.75" customHeight="1">
      <c r="A26" s="13" t="s">
        <v>18</v>
      </c>
      <c r="B26" s="14">
        <v>16324</v>
      </c>
      <c r="C26" s="14">
        <v>11832</v>
      </c>
      <c r="D26" s="14">
        <v>13402</v>
      </c>
      <c r="E26" s="14">
        <v>3496</v>
      </c>
      <c r="F26" s="14">
        <v>11425</v>
      </c>
      <c r="G26" s="14">
        <v>18634</v>
      </c>
      <c r="H26" s="14">
        <v>16170</v>
      </c>
      <c r="I26" s="14">
        <v>12725</v>
      </c>
      <c r="J26" s="14">
        <v>10304</v>
      </c>
      <c r="K26" s="14">
        <v>10388</v>
      </c>
      <c r="L26" s="14">
        <v>3165</v>
      </c>
      <c r="M26" s="14">
        <v>1311</v>
      </c>
      <c r="N26" s="12">
        <f t="shared" si="7"/>
        <v>129176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0.9949934803348806</v>
      </c>
      <c r="C32" s="23">
        <f aca="true" t="shared" si="9" ref="C32:M32">(((+C$8+C$20)*C$29)+(C$24*C$30))/C$7</f>
        <v>0.9897463412182959</v>
      </c>
      <c r="D32" s="23">
        <f t="shared" si="9"/>
        <v>0.9947960424769808</v>
      </c>
      <c r="E32" s="23">
        <f t="shared" si="9"/>
        <v>0.984512487275195</v>
      </c>
      <c r="F32" s="23">
        <f t="shared" si="9"/>
        <v>0.9921501435631462</v>
      </c>
      <c r="G32" s="23">
        <f t="shared" si="9"/>
        <v>0.9955918124257676</v>
      </c>
      <c r="H32" s="23">
        <f t="shared" si="9"/>
        <v>0.9902026920113335</v>
      </c>
      <c r="I32" s="23">
        <f t="shared" si="9"/>
        <v>0.9942357268372085</v>
      </c>
      <c r="J32" s="23">
        <f t="shared" si="9"/>
        <v>0.9973314330840063</v>
      </c>
      <c r="K32" s="23">
        <f t="shared" si="9"/>
        <v>0.9955723276629493</v>
      </c>
      <c r="L32" s="23">
        <f t="shared" si="9"/>
        <v>0.9965749452670521</v>
      </c>
      <c r="M32" s="23">
        <f t="shared" si="9"/>
        <v>0.9995032658492218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1.73208465056696</v>
      </c>
      <c r="C35" s="26">
        <f>C32*C34</f>
        <v>1.6647533459291737</v>
      </c>
      <c r="D35" s="26">
        <f>D32*D34</f>
        <v>1.570981910279648</v>
      </c>
      <c r="E35" s="26">
        <f>E32*E34</f>
        <v>1.988912126793349</v>
      </c>
      <c r="F35" s="26">
        <f aca="true" t="shared" si="10" ref="F35:M35">F32*F34</f>
        <v>1.8274413494289592</v>
      </c>
      <c r="G35" s="26">
        <f t="shared" si="10"/>
        <v>1.454161401229076</v>
      </c>
      <c r="H35" s="26">
        <f t="shared" si="10"/>
        <v>1.6876024479949157</v>
      </c>
      <c r="I35" s="26">
        <f t="shared" si="10"/>
        <v>1.6541099787390638</v>
      </c>
      <c r="J35" s="26">
        <f t="shared" si="10"/>
        <v>1.8686999061695024</v>
      </c>
      <c r="K35" s="26">
        <f t="shared" si="10"/>
        <v>1.783567825008174</v>
      </c>
      <c r="L35" s="26">
        <f t="shared" si="10"/>
        <v>2.120512168539234</v>
      </c>
      <c r="M35" s="26">
        <f t="shared" si="10"/>
        <v>2.0879623223590245</v>
      </c>
      <c r="N35" s="27"/>
    </row>
    <row r="36" spans="1:14" ht="18.75" customHeight="1">
      <c r="A36" s="61" t="s">
        <v>48</v>
      </c>
      <c r="B36" s="26">
        <v>-0.0001667971</v>
      </c>
      <c r="C36" s="26">
        <v>-0.0021598851</v>
      </c>
      <c r="D36" s="26">
        <v>0</v>
      </c>
      <c r="E36" s="26">
        <v>0</v>
      </c>
      <c r="F36" s="26">
        <v>-0.000304143</v>
      </c>
      <c r="G36" s="26">
        <v>-0.0005380056</v>
      </c>
      <c r="H36" s="26">
        <v>-0.0006377828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94.16000000000001</v>
      </c>
      <c r="C38" s="65">
        <f t="shared" si="11"/>
        <v>950.1600000000001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299.6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1810.4400000000003</v>
      </c>
    </row>
    <row r="39" spans="1:14" ht="18.75" customHeight="1">
      <c r="A39" s="61" t="s">
        <v>50</v>
      </c>
      <c r="B39" s="67">
        <v>22</v>
      </c>
      <c r="C39" s="67">
        <v>222</v>
      </c>
      <c r="D39" s="67">
        <v>0</v>
      </c>
      <c r="E39" s="67">
        <v>0</v>
      </c>
      <c r="F39" s="67">
        <v>26</v>
      </c>
      <c r="G39" s="67">
        <v>70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423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646355.8431854892</v>
      </c>
      <c r="C42" s="69">
        <f aca="true" t="shared" si="12" ref="C42:N42">C43+C44+C45</f>
        <v>397992.44178715406</v>
      </c>
      <c r="D42" s="69">
        <f t="shared" si="12"/>
        <v>459641.02927344</v>
      </c>
      <c r="E42" s="69">
        <f t="shared" si="12"/>
        <v>128949.12882851998</v>
      </c>
      <c r="F42" s="69">
        <f>F43+F44+F45</f>
        <v>381286.81686800305</v>
      </c>
      <c r="G42" s="69">
        <f>G43+G44+G45</f>
        <v>510656.5988415992</v>
      </c>
      <c r="H42" s="69">
        <f t="shared" si="12"/>
        <v>556449.6461641823</v>
      </c>
      <c r="I42" s="69">
        <f t="shared" si="12"/>
        <v>536556.88668342</v>
      </c>
      <c r="J42" s="69">
        <f t="shared" si="12"/>
        <v>438955.73925930995</v>
      </c>
      <c r="K42" s="69">
        <f t="shared" si="12"/>
        <v>550970.8546624001</v>
      </c>
      <c r="L42" s="69">
        <f t="shared" si="12"/>
        <v>237300.15524472005</v>
      </c>
      <c r="M42" s="69">
        <f t="shared" si="12"/>
        <v>123966.4990031</v>
      </c>
      <c r="N42" s="69">
        <f t="shared" si="12"/>
        <v>4969081.639801338</v>
      </c>
    </row>
    <row r="43" spans="1:14" ht="18.75" customHeight="1">
      <c r="A43" s="66" t="s">
        <v>101</v>
      </c>
      <c r="B43" s="63">
        <f aca="true" t="shared" si="13" ref="B43:H43">B35*B7</f>
        <v>646323.92318976</v>
      </c>
      <c r="C43" s="63">
        <f t="shared" si="13"/>
        <v>397558.081788</v>
      </c>
      <c r="D43" s="63">
        <f t="shared" si="13"/>
        <v>459641.02927344</v>
      </c>
      <c r="E43" s="63">
        <f t="shared" si="13"/>
        <v>128949.12882851998</v>
      </c>
      <c r="F43" s="63">
        <f t="shared" si="13"/>
        <v>381238.98687652004</v>
      </c>
      <c r="G43" s="63">
        <f t="shared" si="13"/>
        <v>510545.88884172</v>
      </c>
      <c r="H43" s="63">
        <f t="shared" si="13"/>
        <v>556304.64616194</v>
      </c>
      <c r="I43" s="63">
        <f>I35*I7</f>
        <v>536556.88668342</v>
      </c>
      <c r="J43" s="63">
        <f>J35*J7</f>
        <v>438955.73925930995</v>
      </c>
      <c r="K43" s="63">
        <f>K35*K7</f>
        <v>550970.8546624001</v>
      </c>
      <c r="L43" s="63">
        <f>L35*L7</f>
        <v>237300.15524472005</v>
      </c>
      <c r="M43" s="63">
        <f>M35*M7</f>
        <v>123966.4990031</v>
      </c>
      <c r="N43" s="65">
        <f>SUM(B43:M43)</f>
        <v>4968311.81981285</v>
      </c>
    </row>
    <row r="44" spans="1:14" ht="18.75" customHeight="1">
      <c r="A44" s="66" t="s">
        <v>102</v>
      </c>
      <c r="B44" s="63">
        <f aca="true" t="shared" si="14" ref="B44:M44">B36*B7</f>
        <v>-62.2400042708</v>
      </c>
      <c r="C44" s="63">
        <f t="shared" si="14"/>
        <v>-515.8000008459</v>
      </c>
      <c r="D44" s="63">
        <f t="shared" si="14"/>
        <v>0</v>
      </c>
      <c r="E44" s="63">
        <f t="shared" si="14"/>
        <v>0</v>
      </c>
      <c r="F44" s="63">
        <f t="shared" si="14"/>
        <v>-63.450008517</v>
      </c>
      <c r="G44" s="63">
        <f t="shared" si="14"/>
        <v>-188.8900001208</v>
      </c>
      <c r="H44" s="63">
        <f t="shared" si="14"/>
        <v>-210.2399977576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-1040.6200115121</v>
      </c>
    </row>
    <row r="45" spans="1:14" ht="18.75" customHeight="1">
      <c r="A45" s="66" t="s">
        <v>52</v>
      </c>
      <c r="B45" s="63">
        <f aca="true" t="shared" si="15" ref="B45:M45">B38</f>
        <v>94.16000000000001</v>
      </c>
      <c r="C45" s="63">
        <f t="shared" si="15"/>
        <v>950.1600000000001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299.6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1810.4400000000003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-124164.64</v>
      </c>
      <c r="C47" s="28">
        <f t="shared" si="16"/>
        <v>-106307</v>
      </c>
      <c r="D47" s="28">
        <f t="shared" si="16"/>
        <v>-84733.84</v>
      </c>
      <c r="E47" s="28">
        <f t="shared" si="16"/>
        <v>-20825.38</v>
      </c>
      <c r="F47" s="28">
        <f t="shared" si="16"/>
        <v>-60420.02</v>
      </c>
      <c r="G47" s="28">
        <f t="shared" si="16"/>
        <v>-114754.2</v>
      </c>
      <c r="H47" s="28">
        <f t="shared" si="16"/>
        <v>-140868.6</v>
      </c>
      <c r="I47" s="28">
        <f t="shared" si="16"/>
        <v>-80254.82</v>
      </c>
      <c r="J47" s="28">
        <f t="shared" si="16"/>
        <v>-89453.04</v>
      </c>
      <c r="K47" s="28">
        <f t="shared" si="16"/>
        <v>-83575.18</v>
      </c>
      <c r="L47" s="28">
        <f t="shared" si="16"/>
        <v>-46170.76</v>
      </c>
      <c r="M47" s="28">
        <f t="shared" si="16"/>
        <v>-26433.56</v>
      </c>
      <c r="N47" s="28">
        <f t="shared" si="16"/>
        <v>-977961.04</v>
      </c>
      <c r="P47" s="40"/>
    </row>
    <row r="48" spans="1:16" ht="18.75" customHeight="1">
      <c r="A48" s="17" t="s">
        <v>54</v>
      </c>
      <c r="B48" s="29">
        <f>B49+B50</f>
        <v>-120792</v>
      </c>
      <c r="C48" s="29">
        <f>C49+C50</f>
        <v>-104916</v>
      </c>
      <c r="D48" s="29">
        <f>D49+D50</f>
        <v>-82474</v>
      </c>
      <c r="E48" s="29">
        <f>E49+E50</f>
        <v>-20093.5</v>
      </c>
      <c r="F48" s="29">
        <f aca="true" t="shared" si="17" ref="F48:M48">F49+F50</f>
        <v>-58348.5</v>
      </c>
      <c r="G48" s="29">
        <f t="shared" si="17"/>
        <v>-112336</v>
      </c>
      <c r="H48" s="29">
        <f t="shared" si="17"/>
        <v>-138215</v>
      </c>
      <c r="I48" s="29">
        <f t="shared" si="17"/>
        <v>-77605.5</v>
      </c>
      <c r="J48" s="29">
        <f t="shared" si="17"/>
        <v>-87129</v>
      </c>
      <c r="K48" s="29">
        <f t="shared" si="17"/>
        <v>-80874.5</v>
      </c>
      <c r="L48" s="29">
        <f t="shared" si="17"/>
        <v>-44814</v>
      </c>
      <c r="M48" s="29">
        <f t="shared" si="17"/>
        <v>-25676</v>
      </c>
      <c r="N48" s="28">
        <f aca="true" t="shared" si="18" ref="N48:N59">SUM(B48:M48)</f>
        <v>-953274</v>
      </c>
      <c r="P48" s="40"/>
    </row>
    <row r="49" spans="1:16" ht="18.75" customHeight="1">
      <c r="A49" s="13" t="s">
        <v>55</v>
      </c>
      <c r="B49" s="20">
        <f>ROUND(-B9*$D$3,2)</f>
        <v>-120792</v>
      </c>
      <c r="C49" s="20">
        <f>ROUND(-C9*$D$3,2)</f>
        <v>-104916</v>
      </c>
      <c r="D49" s="20">
        <f>ROUND(-D9*$D$3,2)</f>
        <v>-82474</v>
      </c>
      <c r="E49" s="20">
        <f>ROUND(-E9*$D$3,2)</f>
        <v>-20093.5</v>
      </c>
      <c r="F49" s="20">
        <f aca="true" t="shared" si="19" ref="F49:M49">ROUND(-F9*$D$3,2)</f>
        <v>-58348.5</v>
      </c>
      <c r="G49" s="20">
        <f t="shared" si="19"/>
        <v>-112336</v>
      </c>
      <c r="H49" s="20">
        <f t="shared" si="19"/>
        <v>-138215</v>
      </c>
      <c r="I49" s="20">
        <f t="shared" si="19"/>
        <v>-77605.5</v>
      </c>
      <c r="J49" s="20">
        <f t="shared" si="19"/>
        <v>-87129</v>
      </c>
      <c r="K49" s="20">
        <f t="shared" si="19"/>
        <v>-80874.5</v>
      </c>
      <c r="L49" s="20">
        <f t="shared" si="19"/>
        <v>-44814</v>
      </c>
      <c r="M49" s="20">
        <f t="shared" si="19"/>
        <v>-25676</v>
      </c>
      <c r="N49" s="54">
        <f t="shared" si="18"/>
        <v>-953274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-3372.64</v>
      </c>
      <c r="C51" s="29">
        <f aca="true" t="shared" si="21" ref="C51:M51">SUM(C52:C58)</f>
        <v>-1391</v>
      </c>
      <c r="D51" s="29">
        <f t="shared" si="21"/>
        <v>-2259.84</v>
      </c>
      <c r="E51" s="29">
        <f t="shared" si="21"/>
        <v>-731.88</v>
      </c>
      <c r="F51" s="29">
        <f t="shared" si="21"/>
        <v>-2071.52</v>
      </c>
      <c r="G51" s="29">
        <f t="shared" si="21"/>
        <v>-2418.2</v>
      </c>
      <c r="H51" s="29">
        <f t="shared" si="21"/>
        <v>-2653.6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-24687.04</v>
      </c>
      <c r="P51" s="47"/>
    </row>
    <row r="52" spans="1:16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P52" s="76"/>
    </row>
    <row r="53" spans="1:16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P53" s="76"/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-3372.64</v>
      </c>
      <c r="C58" s="27">
        <v>-1391</v>
      </c>
      <c r="D58" s="27">
        <v>-2259.84</v>
      </c>
      <c r="E58" s="27">
        <v>-731.88</v>
      </c>
      <c r="F58" s="27">
        <v>-2071.52</v>
      </c>
      <c r="G58" s="27">
        <v>-2418.2</v>
      </c>
      <c r="H58" s="27">
        <v>-2653.6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-24687.04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  <c r="N60" s="20"/>
    </row>
    <row r="61" spans="1:16" ht="15.75">
      <c r="A61" s="2" t="s">
        <v>65</v>
      </c>
      <c r="B61" s="32">
        <f aca="true" t="shared" si="22" ref="B61:M61">+B42+B47</f>
        <v>522191.20318548917</v>
      </c>
      <c r="C61" s="32">
        <f t="shared" si="22"/>
        <v>291685.44178715406</v>
      </c>
      <c r="D61" s="32">
        <f t="shared" si="22"/>
        <v>374907.18927344005</v>
      </c>
      <c r="E61" s="32">
        <f t="shared" si="22"/>
        <v>108123.74882851998</v>
      </c>
      <c r="F61" s="32">
        <f t="shared" si="22"/>
        <v>320866.79686800303</v>
      </c>
      <c r="G61" s="32">
        <f t="shared" si="22"/>
        <v>395902.3988415992</v>
      </c>
      <c r="H61" s="32">
        <f t="shared" si="22"/>
        <v>415581.04616418236</v>
      </c>
      <c r="I61" s="32">
        <f t="shared" si="22"/>
        <v>456302.06668342004</v>
      </c>
      <c r="J61" s="32">
        <f t="shared" si="22"/>
        <v>349502.69925931</v>
      </c>
      <c r="K61" s="32">
        <f t="shared" si="22"/>
        <v>467395.6746624001</v>
      </c>
      <c r="L61" s="32">
        <f t="shared" si="22"/>
        <v>191129.39524472004</v>
      </c>
      <c r="M61" s="32">
        <f t="shared" si="22"/>
        <v>97532.93900310001</v>
      </c>
      <c r="N61" s="32">
        <f>SUM(B61:M61)</f>
        <v>3991120.599801338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522191.20999999996</v>
      </c>
      <c r="C64" s="42">
        <f aca="true" t="shared" si="23" ref="C64:M64">SUM(C65:C78)</f>
        <v>291685.45</v>
      </c>
      <c r="D64" s="42">
        <f t="shared" si="23"/>
        <v>374907.19</v>
      </c>
      <c r="E64" s="42">
        <f t="shared" si="23"/>
        <v>108123.75</v>
      </c>
      <c r="F64" s="42">
        <f t="shared" si="23"/>
        <v>320866.8</v>
      </c>
      <c r="G64" s="42">
        <f t="shared" si="23"/>
        <v>395902.4</v>
      </c>
      <c r="H64" s="42">
        <f t="shared" si="23"/>
        <v>415581.04000000004</v>
      </c>
      <c r="I64" s="42">
        <f t="shared" si="23"/>
        <v>456302.07</v>
      </c>
      <c r="J64" s="42">
        <f t="shared" si="23"/>
        <v>349502.7</v>
      </c>
      <c r="K64" s="42">
        <f t="shared" si="23"/>
        <v>467395.67</v>
      </c>
      <c r="L64" s="42">
        <f t="shared" si="23"/>
        <v>191129.4</v>
      </c>
      <c r="M64" s="42">
        <f t="shared" si="23"/>
        <v>97532.94</v>
      </c>
      <c r="N64" s="32">
        <f>SUM(N65:N78)</f>
        <v>3991120.6199999996</v>
      </c>
      <c r="P64" s="40"/>
    </row>
    <row r="65" spans="1:14" ht="18.75" customHeight="1">
      <c r="A65" s="17" t="s">
        <v>22</v>
      </c>
      <c r="B65" s="42">
        <v>100726.17</v>
      </c>
      <c r="C65" s="42">
        <v>93302.5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194028.66999999998</v>
      </c>
    </row>
    <row r="66" spans="1:14" ht="18.75" customHeight="1">
      <c r="A66" s="17" t="s">
        <v>23</v>
      </c>
      <c r="B66" s="42">
        <v>421465.04</v>
      </c>
      <c r="C66" s="42">
        <v>198382.95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619847.99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374907.19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374907.19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108123.75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108123.75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320866.8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320866.8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395902.4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395902.4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326425.94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326425.94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89155.1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89155.1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456302.07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456302.07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349502.7</v>
      </c>
      <c r="K74" s="41">
        <v>0</v>
      </c>
      <c r="L74" s="41">
        <v>0</v>
      </c>
      <c r="M74" s="41">
        <v>0</v>
      </c>
      <c r="N74" s="32">
        <f t="shared" si="24"/>
        <v>349502.7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467395.67</v>
      </c>
      <c r="L75" s="41">
        <v>0</v>
      </c>
      <c r="M75" s="41">
        <v>0</v>
      </c>
      <c r="N75" s="29">
        <f t="shared" si="24"/>
        <v>467395.67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191129.4</v>
      </c>
      <c r="M76" s="41">
        <v>0</v>
      </c>
      <c r="N76" s="32">
        <f t="shared" si="24"/>
        <v>191129.4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97532.94</v>
      </c>
      <c r="N77" s="29">
        <f t="shared" si="24"/>
        <v>97532.94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106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1.9588624779763404</v>
      </c>
      <c r="C82" s="52">
        <v>1.8766920932114015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1.6855189611732024</v>
      </c>
      <c r="C83" s="52">
        <v>1.5782495430155081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1.5709819127629179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1.9889121448622638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1.8274413644011331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1.454161404528145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1.7070066690318544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1.6258138383620417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1.6541099889634931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1.8686999093227303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1.783567809915349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2.1205122110323753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2.0879623391497675</v>
      </c>
      <c r="N94" s="58"/>
    </row>
    <row r="95" ht="21" customHeight="1">
      <c r="A95" s="46" t="s">
        <v>105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2015-02-13T19:12:21Z</dcterms:modified>
  <cp:category/>
  <cp:version/>
  <cp:contentType/>
  <cp:contentStatus/>
</cp:coreProperties>
</file>