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<sst xmlns="http://schemas.openxmlformats.org/spreadsheetml/2006/main" count="108" uniqueCount="107">
  <si>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</si>
  <si>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</si>
  <si>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</si>
  <si>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</si>
  <si>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</si>
  <si>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</si>
  <si>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</si>
  <si>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</si>
  <si>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</si>
  <si>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</si>
  <si>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</si>
  <si>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</si>
  <si>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</si>
  <si>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</si>
  <si>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</si>
  <si>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</si>
  <si>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</si>
  <si>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</si>
  <si>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</si>
  <si>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</si>
  <si>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</si>
  <si>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</si>
  <si>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</si>
  <si>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</si>
  <si>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</si>
  <si>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</si>
  <si>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</si>
  <si>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</si>
  <si>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</si>
  <si>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</si>
  <si>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</si>
  <si>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</si>
  <si>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</si>
  <si>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</si>
  <si>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</si>
  <si>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</si>
  <si>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</si>
  <si>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</si>
  <si>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</si>
  <si>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</si>
  <si>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</si>
  <si>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</si>
  <si>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</si>
  <si>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</si>
  <si>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</si>
  <si>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</si>
  <si>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</si>
  <si>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</si>
  <si>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</si>
  <si>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</si>
  <si>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</si>
  <si>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</si>
  <si>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</si>
  <si>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</si>
  <si>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</si>
  <si>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</si>
  <si>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</si>
  <si>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</si>
  <si>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</si>
  <si>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</si>
  <si>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</si>
  <si>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</si>
  <si>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</si>
  <si>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</si>
  <si>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</si>
  <si>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</si>
  <si>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</si>
  <si>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</si>
  <si>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</si>
  <si>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</si>
  <si>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</si>
  <si>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</si>
  <si>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</si>
  <si>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</si>
  <si>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</si>
  <si>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</si>
  <si>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</si>
  <si>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</si>
  <si>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</si>
  <si>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</si>
  <si>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</si>
  <si>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</si>
  <si>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</si>
  <si>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</si>
  <si>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</si>
  <si>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</si>
  <si>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</si>
  <si>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</si>
  <si>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</si>
  <si>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</si>
  <si>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</si>
  <si>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</si>
  <si>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</si>
  <si>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</si>
  <si>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</si>
  <si>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</si>
  <si>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</si>
  <si>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</si>
  <si>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</si>
  <si>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</si>
  <si>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</si>
  <si>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</si>
  <si>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</si>
  <si>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</si>
  <si>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OPERAÇÃO 06/02/15 - VENCIMENTO 13/02/15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</si>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</sst>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506034</v>
      </c>
      <c r="C7" s="10">
        <f>C8+C20+C24</f>
        <v>351263</v>
      </c>
      <c r="D7" s="10">
        <f>D8+D20+D24</f>
        <v>368363</v>
      </c>
      <c r="E7" s="10">
        <f>E8+E20+E24</f>
        <v>80707</v>
      </c>
      <c r="F7" s="10">
        <f aca="true" t="shared" si="0" ref="F7:M7">F8+F20+F24</f>
        <v>298383</v>
      </c>
      <c r="G7" s="10">
        <f t="shared" si="0"/>
        <v>499417</v>
      </c>
      <c r="H7" s="10">
        <f t="shared" si="0"/>
        <v>464566</v>
      </c>
      <c r="I7" s="10">
        <f t="shared" si="0"/>
        <v>433196</v>
      </c>
      <c r="J7" s="10">
        <f t="shared" si="0"/>
        <v>306488</v>
      </c>
      <c r="K7" s="10">
        <f t="shared" si="0"/>
        <v>371420</v>
      </c>
      <c r="L7" s="10">
        <f t="shared" si="0"/>
        <v>161837</v>
      </c>
      <c r="M7" s="10">
        <f t="shared" si="0"/>
        <v>94004</v>
      </c>
      <c r="N7" s="10">
        <f>+N8+N20+N24</f>
        <v>3935678</v>
      </c>
      <c r="P7" s="39"/>
    </row>
    <row r="8" spans="1:14" ht="18.75" customHeight="1">
      <c r="A8" s="11" t="s">
        <v>31</v>
      </c>
      <c r="B8" s="12">
        <f>+B9+B12+B16</f>
        <v>282606</v>
      </c>
      <c r="C8" s="12">
        <f>+C9+C12+C16</f>
        <v>205443</v>
      </c>
      <c r="D8" s="12">
        <f>+D9+D12+D16</f>
        <v>231684</v>
      </c>
      <c r="E8" s="12">
        <f>+E9+E12+E16</f>
        <v>47781</v>
      </c>
      <c r="F8" s="12">
        <f aca="true" t="shared" si="1" ref="F8:M8">+F9+F12+F16</f>
        <v>173150</v>
      </c>
      <c r="G8" s="12">
        <f t="shared" si="1"/>
        <v>297024</v>
      </c>
      <c r="H8" s="12">
        <f t="shared" si="1"/>
        <v>265090</v>
      </c>
      <c r="I8" s="12">
        <f t="shared" si="1"/>
        <v>250280</v>
      </c>
      <c r="J8" s="12">
        <f t="shared" si="1"/>
        <v>181205</v>
      </c>
      <c r="K8" s="12">
        <f t="shared" si="1"/>
        <v>201991</v>
      </c>
      <c r="L8" s="12">
        <f t="shared" si="1"/>
        <v>97520</v>
      </c>
      <c r="M8" s="12">
        <f t="shared" si="1"/>
        <v>59135</v>
      </c>
      <c r="N8" s="12">
        <f>SUM(B8:M8)</f>
        <v>2292909</v>
      </c>
    </row>
    <row r="9" spans="1:14" ht="18.75" customHeight="1">
      <c r="A9" s="13" t="s">
        <v>6</v>
      </c>
      <c r="B9" s="14">
        <v>37788</v>
      </c>
      <c r="C9" s="14">
        <v>34360</v>
      </c>
      <c r="D9" s="14">
        <v>22184</v>
      </c>
      <c r="E9" s="14">
        <v>5650</v>
      </c>
      <c r="F9" s="14">
        <v>18473</v>
      </c>
      <c r="G9" s="14">
        <v>35035</v>
      </c>
      <c r="H9" s="14">
        <v>42925</v>
      </c>
      <c r="I9" s="14">
        <v>22735</v>
      </c>
      <c r="J9" s="14">
        <v>26351</v>
      </c>
      <c r="K9" s="14">
        <v>22020</v>
      </c>
      <c r="L9" s="14">
        <v>15735</v>
      </c>
      <c r="M9" s="14">
        <v>9391</v>
      </c>
      <c r="N9" s="12">
        <f aca="true" t="shared" si="2" ref="N9:N19">SUM(B9:M9)</f>
        <v>292647</v>
      </c>
    </row>
    <row r="10" spans="1:14" ht="18.75" customHeight="1">
      <c r="A10" s="15" t="s">
        <v>7</v>
      </c>
      <c r="B10" s="14">
        <f>+B9-B11</f>
        <v>37788</v>
      </c>
      <c r="C10" s="14">
        <f>+C9-C11</f>
        <v>34360</v>
      </c>
      <c r="D10" s="14">
        <f>+D9-D11</f>
        <v>22184</v>
      </c>
      <c r="E10" s="14">
        <f>+E9-E11</f>
        <v>5650</v>
      </c>
      <c r="F10" s="14">
        <f aca="true" t="shared" si="3" ref="F10:M10">+F9-F11</f>
        <v>18473</v>
      </c>
      <c r="G10" s="14">
        <f t="shared" si="3"/>
        <v>35035</v>
      </c>
      <c r="H10" s="14">
        <f t="shared" si="3"/>
        <v>42925</v>
      </c>
      <c r="I10" s="14">
        <f t="shared" si="3"/>
        <v>22735</v>
      </c>
      <c r="J10" s="14">
        <f t="shared" si="3"/>
        <v>26351</v>
      </c>
      <c r="K10" s="14">
        <f t="shared" si="3"/>
        <v>22020</v>
      </c>
      <c r="L10" s="14">
        <f t="shared" si="3"/>
        <v>15735</v>
      </c>
      <c r="M10" s="14">
        <f t="shared" si="3"/>
        <v>9391</v>
      </c>
      <c r="N10" s="12">
        <f t="shared" si="2"/>
        <v>292647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237973</v>
      </c>
      <c r="C12" s="14">
        <f>C13+C14+C15</f>
        <v>165768</v>
      </c>
      <c r="D12" s="14">
        <f>D13+D14+D15</f>
        <v>205281</v>
      </c>
      <c r="E12" s="14">
        <f>E13+E14+E15</f>
        <v>41089</v>
      </c>
      <c r="F12" s="14">
        <f aca="true" t="shared" si="4" ref="F12:M12">F13+F14+F15</f>
        <v>150599</v>
      </c>
      <c r="G12" s="14">
        <f t="shared" si="4"/>
        <v>254355</v>
      </c>
      <c r="H12" s="14">
        <f t="shared" si="4"/>
        <v>216048</v>
      </c>
      <c r="I12" s="14">
        <f t="shared" si="4"/>
        <v>222315</v>
      </c>
      <c r="J12" s="14">
        <f t="shared" si="4"/>
        <v>150900</v>
      </c>
      <c r="K12" s="14">
        <f t="shared" si="4"/>
        <v>175293</v>
      </c>
      <c r="L12" s="14">
        <f t="shared" si="4"/>
        <v>79930</v>
      </c>
      <c r="M12" s="14">
        <f t="shared" si="4"/>
        <v>48793</v>
      </c>
      <c r="N12" s="12">
        <f t="shared" si="2"/>
        <v>1948344</v>
      </c>
    </row>
    <row r="13" spans="1:14" ht="18.75" customHeight="1">
      <c r="A13" s="15" t="s">
        <v>9</v>
      </c>
      <c r="B13" s="14">
        <v>118261</v>
      </c>
      <c r="C13" s="14">
        <v>84914</v>
      </c>
      <c r="D13" s="14">
        <v>100232</v>
      </c>
      <c r="E13" s="14">
        <v>20659</v>
      </c>
      <c r="F13" s="14">
        <v>75073</v>
      </c>
      <c r="G13" s="14">
        <v>129282</v>
      </c>
      <c r="H13" s="14">
        <v>113381</v>
      </c>
      <c r="I13" s="14">
        <v>115397</v>
      </c>
      <c r="J13" s="14">
        <v>76219</v>
      </c>
      <c r="K13" s="14">
        <v>88523</v>
      </c>
      <c r="L13" s="14">
        <v>40289</v>
      </c>
      <c r="M13" s="14">
        <v>23724</v>
      </c>
      <c r="N13" s="12">
        <f t="shared" si="2"/>
        <v>985954</v>
      </c>
    </row>
    <row r="14" spans="1:14" ht="18.75" customHeight="1">
      <c r="A14" s="15" t="s">
        <v>10</v>
      </c>
      <c r="B14" s="14">
        <v>111192</v>
      </c>
      <c r="C14" s="14">
        <v>74158</v>
      </c>
      <c r="D14" s="14">
        <v>99652</v>
      </c>
      <c r="E14" s="14">
        <v>18809</v>
      </c>
      <c r="F14" s="14">
        <v>69972</v>
      </c>
      <c r="G14" s="14">
        <v>115367</v>
      </c>
      <c r="H14" s="14">
        <v>95616</v>
      </c>
      <c r="I14" s="14">
        <v>100653</v>
      </c>
      <c r="J14" s="14">
        <v>69486</v>
      </c>
      <c r="K14" s="14">
        <v>80930</v>
      </c>
      <c r="L14" s="14">
        <v>37424</v>
      </c>
      <c r="M14" s="14">
        <v>23634</v>
      </c>
      <c r="N14" s="12">
        <f t="shared" si="2"/>
        <v>896893</v>
      </c>
    </row>
    <row r="15" spans="1:14" ht="18.75" customHeight="1">
      <c r="A15" s="15" t="s">
        <v>11</v>
      </c>
      <c r="B15" s="14">
        <v>8520</v>
      </c>
      <c r="C15" s="14">
        <v>6696</v>
      </c>
      <c r="D15" s="14">
        <v>5397</v>
      </c>
      <c r="E15" s="14">
        <v>1621</v>
      </c>
      <c r="F15" s="14">
        <v>5554</v>
      </c>
      <c r="G15" s="14">
        <v>9706</v>
      </c>
      <c r="H15" s="14">
        <v>7051</v>
      </c>
      <c r="I15" s="14">
        <v>6265</v>
      </c>
      <c r="J15" s="14">
        <v>5195</v>
      </c>
      <c r="K15" s="14">
        <v>5840</v>
      </c>
      <c r="L15" s="14">
        <v>2217</v>
      </c>
      <c r="M15" s="14">
        <v>1435</v>
      </c>
      <c r="N15" s="12">
        <f t="shared" si="2"/>
        <v>65497</v>
      </c>
    </row>
    <row r="16" spans="1:14" ht="18.75" customHeight="1">
      <c r="A16" s="16" t="s">
        <v>30</v>
      </c>
      <c r="B16" s="14">
        <f>B17+B18+B19</f>
        <v>6845</v>
      </c>
      <c r="C16" s="14">
        <f>C17+C18+C19</f>
        <v>5315</v>
      </c>
      <c r="D16" s="14">
        <f>D17+D18+D19</f>
        <v>4219</v>
      </c>
      <c r="E16" s="14">
        <f>E17+E18+E19</f>
        <v>1042</v>
      </c>
      <c r="F16" s="14">
        <f aca="true" t="shared" si="5" ref="F16:M16">F17+F18+F19</f>
        <v>4078</v>
      </c>
      <c r="G16" s="14">
        <f t="shared" si="5"/>
        <v>7634</v>
      </c>
      <c r="H16" s="14">
        <f t="shared" si="5"/>
        <v>6117</v>
      </c>
      <c r="I16" s="14">
        <f t="shared" si="5"/>
        <v>5230</v>
      </c>
      <c r="J16" s="14">
        <f t="shared" si="5"/>
        <v>3954</v>
      </c>
      <c r="K16" s="14">
        <f t="shared" si="5"/>
        <v>4678</v>
      </c>
      <c r="L16" s="14">
        <f t="shared" si="5"/>
        <v>1855</v>
      </c>
      <c r="M16" s="14">
        <f t="shared" si="5"/>
        <v>951</v>
      </c>
      <c r="N16" s="12">
        <f t="shared" si="2"/>
        <v>51918</v>
      </c>
    </row>
    <row r="17" spans="1:14" ht="18.75" customHeight="1">
      <c r="A17" s="15" t="s">
        <v>27</v>
      </c>
      <c r="B17" s="14">
        <v>4941</v>
      </c>
      <c r="C17" s="14">
        <v>3949</v>
      </c>
      <c r="D17" s="14">
        <v>3183</v>
      </c>
      <c r="E17" s="14">
        <v>771</v>
      </c>
      <c r="F17" s="14">
        <v>3099</v>
      </c>
      <c r="G17" s="14">
        <v>5856</v>
      </c>
      <c r="H17" s="14">
        <v>4690</v>
      </c>
      <c r="I17" s="14">
        <v>4023</v>
      </c>
      <c r="J17" s="14">
        <v>2962</v>
      </c>
      <c r="K17" s="14">
        <v>3511</v>
      </c>
      <c r="L17" s="14">
        <v>1452</v>
      </c>
      <c r="M17" s="14">
        <v>715</v>
      </c>
      <c r="N17" s="12">
        <f t="shared" si="2"/>
        <v>39152</v>
      </c>
    </row>
    <row r="18" spans="1:14" ht="18.75" customHeight="1">
      <c r="A18" s="15" t="s">
        <v>28</v>
      </c>
      <c r="B18" s="14">
        <v>505</v>
      </c>
      <c r="C18" s="14">
        <v>299</v>
      </c>
      <c r="D18" s="14">
        <v>280</v>
      </c>
      <c r="E18" s="14">
        <v>63</v>
      </c>
      <c r="F18" s="14">
        <v>254</v>
      </c>
      <c r="G18" s="14">
        <v>506</v>
      </c>
      <c r="H18" s="14">
        <v>447</v>
      </c>
      <c r="I18" s="14">
        <v>290</v>
      </c>
      <c r="J18" s="14">
        <v>227</v>
      </c>
      <c r="K18" s="14">
        <v>335</v>
      </c>
      <c r="L18" s="14">
        <v>141</v>
      </c>
      <c r="M18" s="14">
        <v>77</v>
      </c>
      <c r="N18" s="12">
        <f t="shared" si="2"/>
        <v>3424</v>
      </c>
    </row>
    <row r="19" spans="1:14" ht="18.75" customHeight="1">
      <c r="A19" s="15" t="s">
        <v>29</v>
      </c>
      <c r="B19" s="14">
        <v>1399</v>
      </c>
      <c r="C19" s="14">
        <v>1067</v>
      </c>
      <c r="D19" s="14">
        <v>756</v>
      </c>
      <c r="E19" s="14">
        <v>208</v>
      </c>
      <c r="F19" s="14">
        <v>725</v>
      </c>
      <c r="G19" s="14">
        <v>1272</v>
      </c>
      <c r="H19" s="14">
        <v>980</v>
      </c>
      <c r="I19" s="14">
        <v>917</v>
      </c>
      <c r="J19" s="14">
        <v>765</v>
      </c>
      <c r="K19" s="14">
        <v>832</v>
      </c>
      <c r="L19" s="14">
        <v>262</v>
      </c>
      <c r="M19" s="14">
        <v>159</v>
      </c>
      <c r="N19" s="12">
        <f t="shared" si="2"/>
        <v>9342</v>
      </c>
    </row>
    <row r="20" spans="1:14" ht="18.75" customHeight="1">
      <c r="A20" s="17" t="s">
        <v>12</v>
      </c>
      <c r="B20" s="18">
        <f>B21+B22+B23</f>
        <v>162356</v>
      </c>
      <c r="C20" s="18">
        <f>C21+C22+C23</f>
        <v>96431</v>
      </c>
      <c r="D20" s="18">
        <f>D21+D22+D23</f>
        <v>89011</v>
      </c>
      <c r="E20" s="18">
        <f>E21+E22+E23</f>
        <v>19399</v>
      </c>
      <c r="F20" s="18">
        <f aca="true" t="shared" si="6" ref="F20:M20">F21+F22+F23</f>
        <v>77608</v>
      </c>
      <c r="G20" s="18">
        <f t="shared" si="6"/>
        <v>128453</v>
      </c>
      <c r="H20" s="18">
        <f t="shared" si="6"/>
        <v>135027</v>
      </c>
      <c r="I20" s="18">
        <f t="shared" si="6"/>
        <v>135890</v>
      </c>
      <c r="J20" s="18">
        <f t="shared" si="6"/>
        <v>86709</v>
      </c>
      <c r="K20" s="18">
        <f t="shared" si="6"/>
        <v>131641</v>
      </c>
      <c r="L20" s="18">
        <f t="shared" si="6"/>
        <v>51874</v>
      </c>
      <c r="M20" s="18">
        <f t="shared" si="6"/>
        <v>28913</v>
      </c>
      <c r="N20" s="12">
        <f aca="true" t="shared" si="7" ref="N20:N26">SUM(B20:M20)</f>
        <v>1143312</v>
      </c>
    </row>
    <row r="21" spans="1:14" ht="18.75" customHeight="1">
      <c r="A21" s="13" t="s">
        <v>13</v>
      </c>
      <c r="B21" s="14">
        <v>89518</v>
      </c>
      <c r="C21" s="14">
        <v>57466</v>
      </c>
      <c r="D21" s="14">
        <v>51785</v>
      </c>
      <c r="E21" s="14">
        <v>11525</v>
      </c>
      <c r="F21" s="14">
        <v>45595</v>
      </c>
      <c r="G21" s="14">
        <v>78174</v>
      </c>
      <c r="H21" s="14">
        <v>81237</v>
      </c>
      <c r="I21" s="14">
        <v>79979</v>
      </c>
      <c r="J21" s="14">
        <v>50019</v>
      </c>
      <c r="K21" s="14">
        <v>73692</v>
      </c>
      <c r="L21" s="14">
        <v>29096</v>
      </c>
      <c r="M21" s="14">
        <v>15908</v>
      </c>
      <c r="N21" s="12">
        <f t="shared" si="7"/>
        <v>663994</v>
      </c>
    </row>
    <row r="22" spans="1:14" ht="18.75" customHeight="1">
      <c r="A22" s="13" t="s">
        <v>14</v>
      </c>
      <c r="B22" s="14">
        <v>68148</v>
      </c>
      <c r="C22" s="14">
        <v>35991</v>
      </c>
      <c r="D22" s="14">
        <v>34900</v>
      </c>
      <c r="E22" s="14">
        <v>7296</v>
      </c>
      <c r="F22" s="14">
        <v>29639</v>
      </c>
      <c r="G22" s="14">
        <v>46255</v>
      </c>
      <c r="H22" s="14">
        <v>50495</v>
      </c>
      <c r="I22" s="14">
        <v>52649</v>
      </c>
      <c r="J22" s="14">
        <v>34385</v>
      </c>
      <c r="K22" s="14">
        <v>54607</v>
      </c>
      <c r="L22" s="14">
        <v>21646</v>
      </c>
      <c r="M22" s="14">
        <v>12423</v>
      </c>
      <c r="N22" s="12">
        <f t="shared" si="7"/>
        <v>448434</v>
      </c>
    </row>
    <row r="23" spans="1:14" ht="18.75" customHeight="1">
      <c r="A23" s="13" t="s">
        <v>15</v>
      </c>
      <c r="B23" s="14">
        <v>4690</v>
      </c>
      <c r="C23" s="14">
        <v>2974</v>
      </c>
      <c r="D23" s="14">
        <v>2326</v>
      </c>
      <c r="E23" s="14">
        <v>578</v>
      </c>
      <c r="F23" s="14">
        <v>2374</v>
      </c>
      <c r="G23" s="14">
        <v>4024</v>
      </c>
      <c r="H23" s="14">
        <v>3295</v>
      </c>
      <c r="I23" s="14">
        <v>3262</v>
      </c>
      <c r="J23" s="14">
        <v>2305</v>
      </c>
      <c r="K23" s="14">
        <v>3342</v>
      </c>
      <c r="L23" s="14">
        <v>1132</v>
      </c>
      <c r="M23" s="14">
        <v>582</v>
      </c>
      <c r="N23" s="12">
        <f t="shared" si="7"/>
        <v>30884</v>
      </c>
    </row>
    <row r="24" spans="1:14" ht="18.75" customHeight="1">
      <c r="A24" s="17" t="s">
        <v>16</v>
      </c>
      <c r="B24" s="14">
        <f>B25+B26</f>
        <v>61072</v>
      </c>
      <c r="C24" s="14">
        <f>C25+C26</f>
        <v>49389</v>
      </c>
      <c r="D24" s="14">
        <f>D25+D26</f>
        <v>47668</v>
      </c>
      <c r="E24" s="14">
        <f>E25+E26</f>
        <v>13527</v>
      </c>
      <c r="F24" s="14">
        <f aca="true" t="shared" si="8" ref="F24:M24">F25+F26</f>
        <v>47625</v>
      </c>
      <c r="G24" s="14">
        <f t="shared" si="8"/>
        <v>73940</v>
      </c>
      <c r="H24" s="14">
        <f t="shared" si="8"/>
        <v>64449</v>
      </c>
      <c r="I24" s="14">
        <f t="shared" si="8"/>
        <v>47026</v>
      </c>
      <c r="J24" s="14">
        <f t="shared" si="8"/>
        <v>38574</v>
      </c>
      <c r="K24" s="14">
        <f t="shared" si="8"/>
        <v>37788</v>
      </c>
      <c r="L24" s="14">
        <f t="shared" si="8"/>
        <v>12443</v>
      </c>
      <c r="M24" s="14">
        <f t="shared" si="8"/>
        <v>5956</v>
      </c>
      <c r="N24" s="12">
        <f t="shared" si="7"/>
        <v>499457</v>
      </c>
    </row>
    <row r="25" spans="1:14" ht="18.75" customHeight="1">
      <c r="A25" s="13" t="s">
        <v>17</v>
      </c>
      <c r="B25" s="14">
        <v>39086</v>
      </c>
      <c r="C25" s="14">
        <v>31609</v>
      </c>
      <c r="D25" s="14">
        <v>30508</v>
      </c>
      <c r="E25" s="14">
        <v>8657</v>
      </c>
      <c r="F25" s="14">
        <v>30480</v>
      </c>
      <c r="G25" s="14">
        <v>47322</v>
      </c>
      <c r="H25" s="14">
        <v>41247</v>
      </c>
      <c r="I25" s="14">
        <v>30097</v>
      </c>
      <c r="J25" s="14">
        <v>24687</v>
      </c>
      <c r="K25" s="14">
        <v>24184</v>
      </c>
      <c r="L25" s="14">
        <v>7964</v>
      </c>
      <c r="M25" s="14">
        <v>3812</v>
      </c>
      <c r="N25" s="12">
        <f t="shared" si="7"/>
        <v>319653</v>
      </c>
    </row>
    <row r="26" spans="1:14" ht="18.75" customHeight="1">
      <c r="A26" s="13" t="s">
        <v>18</v>
      </c>
      <c r="B26" s="14">
        <v>21986</v>
      </c>
      <c r="C26" s="14">
        <v>17780</v>
      </c>
      <c r="D26" s="14">
        <v>17160</v>
      </c>
      <c r="E26" s="14">
        <v>4870</v>
      </c>
      <c r="F26" s="14">
        <v>17145</v>
      </c>
      <c r="G26" s="14">
        <v>26618</v>
      </c>
      <c r="H26" s="14">
        <v>23202</v>
      </c>
      <c r="I26" s="14">
        <v>16929</v>
      </c>
      <c r="J26" s="14">
        <v>13887</v>
      </c>
      <c r="K26" s="14">
        <v>13604</v>
      </c>
      <c r="L26" s="14">
        <v>4479</v>
      </c>
      <c r="M26" s="14">
        <v>2144</v>
      </c>
      <c r="N26" s="12">
        <f t="shared" si="7"/>
        <v>179804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0.9950276732393476</v>
      </c>
      <c r="C32" s="23">
        <f aca="true" t="shared" si="9" ref="C32:M32">(((+C$8+C$20)*C$29)+(C$24*C$30))/C$7</f>
        <v>0.9895249983630499</v>
      </c>
      <c r="D32" s="23">
        <f t="shared" si="9"/>
        <v>0.9947073370561105</v>
      </c>
      <c r="E32" s="23">
        <f t="shared" si="9"/>
        <v>0.9826695106991958</v>
      </c>
      <c r="F32" s="23">
        <f t="shared" si="9"/>
        <v>0.9917641085450578</v>
      </c>
      <c r="G32" s="23">
        <f t="shared" si="9"/>
        <v>0.9955732263819614</v>
      </c>
      <c r="H32" s="23">
        <f t="shared" si="9"/>
        <v>0.9900253503269719</v>
      </c>
      <c r="I32" s="23">
        <f t="shared" si="9"/>
        <v>0.9942573906499598</v>
      </c>
      <c r="J32" s="23">
        <f t="shared" si="9"/>
        <v>0.9972437074208452</v>
      </c>
      <c r="K32" s="23">
        <f t="shared" si="9"/>
        <v>0.9951775585590437</v>
      </c>
      <c r="L32" s="23">
        <f t="shared" si="9"/>
        <v>0.9966477702873879</v>
      </c>
      <c r="M32" s="23">
        <f t="shared" si="9"/>
        <v>0.999486792051402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1.7321441735750562</v>
      </c>
      <c r="C35" s="26">
        <f>C32*C34</f>
        <v>1.6643810472466498</v>
      </c>
      <c r="D35" s="26">
        <f>D32*D34</f>
        <v>1.5708418266790096</v>
      </c>
      <c r="E35" s="26">
        <f>E32*E34</f>
        <v>1.9851889455145155</v>
      </c>
      <c r="F35" s="26">
        <f aca="true" t="shared" si="10" ref="F35:M35">F32*F34</f>
        <v>1.826730311529142</v>
      </c>
      <c r="G35" s="26">
        <f t="shared" si="10"/>
        <v>1.4541342544534928</v>
      </c>
      <c r="H35" s="26">
        <f t="shared" si="10"/>
        <v>1.6873002045622583</v>
      </c>
      <c r="I35" s="26">
        <f t="shared" si="10"/>
        <v>1.654146020824338</v>
      </c>
      <c r="J35" s="26">
        <f t="shared" si="10"/>
        <v>1.8685355345944377</v>
      </c>
      <c r="K35" s="26">
        <f t="shared" si="10"/>
        <v>1.7828605961585269</v>
      </c>
      <c r="L35" s="26">
        <f t="shared" si="10"/>
        <v>2.120667125617504</v>
      </c>
      <c r="M35" s="26">
        <f t="shared" si="10"/>
        <v>2.0879279085953786</v>
      </c>
      <c r="N35" s="27"/>
    </row>
    <row r="36" spans="1:14" ht="18.75" customHeight="1">
      <c r="A36" s="61" t="s">
        <v>48</v>
      </c>
      <c r="B36" s="26">
        <v>-0.000166807</v>
      </c>
      <c r="C36" s="26">
        <v>-0.0020621301</v>
      </c>
      <c r="D36" s="26">
        <v>0</v>
      </c>
      <c r="E36" s="26">
        <v>0</v>
      </c>
      <c r="F36" s="26">
        <v>-0.0003040053</v>
      </c>
      <c r="G36" s="26">
        <v>-0.0005380073</v>
      </c>
      <c r="H36" s="26">
        <v>-0.0006376489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94.16000000000001</v>
      </c>
      <c r="C38" s="65">
        <f t="shared" si="11"/>
        <v>907.36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299.6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1767.64</v>
      </c>
    </row>
    <row r="39" spans="1:14" ht="18.75" customHeight="1">
      <c r="A39" s="61" t="s">
        <v>50</v>
      </c>
      <c r="B39" s="67">
        <v>22</v>
      </c>
      <c r="C39" s="67">
        <v>212</v>
      </c>
      <c r="D39" s="67">
        <v>0</v>
      </c>
      <c r="E39" s="67">
        <v>0</v>
      </c>
      <c r="F39" s="67">
        <v>26</v>
      </c>
      <c r="G39" s="67">
        <v>70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413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876533.594717442</v>
      </c>
      <c r="C42" s="69">
        <f aca="true" t="shared" si="12" ref="C42:N42">C43+C44+C45</f>
        <v>584818.4897936836</v>
      </c>
      <c r="D42" s="69">
        <f t="shared" si="12"/>
        <v>578640.00780096</v>
      </c>
      <c r="E42" s="69">
        <f t="shared" si="12"/>
        <v>160218.64422564002</v>
      </c>
      <c r="F42" s="69">
        <f>F43+F44+F45</f>
        <v>545085.8405315701</v>
      </c>
      <c r="G42" s="69">
        <f>G43+G44+G45</f>
        <v>726250.2769646558</v>
      </c>
      <c r="H42" s="69">
        <f t="shared" si="12"/>
        <v>783921.3168337927</v>
      </c>
      <c r="I42" s="69">
        <f t="shared" si="12"/>
        <v>716569.4396370199</v>
      </c>
      <c r="J42" s="69">
        <f t="shared" si="12"/>
        <v>572683.71892678</v>
      </c>
      <c r="K42" s="69">
        <f t="shared" si="12"/>
        <v>662190.0826252</v>
      </c>
      <c r="L42" s="69">
        <f t="shared" si="12"/>
        <v>343202.40560856</v>
      </c>
      <c r="M42" s="69">
        <f t="shared" si="12"/>
        <v>196273.57511959996</v>
      </c>
      <c r="N42" s="69">
        <f t="shared" si="12"/>
        <v>6746387.392784904</v>
      </c>
    </row>
    <row r="43" spans="1:14" ht="18.75" customHeight="1">
      <c r="A43" s="66" t="s">
        <v>101</v>
      </c>
      <c r="B43" s="63">
        <f aca="true" t="shared" si="13" ref="B43:H43">B35*B7</f>
        <v>876523.84473088</v>
      </c>
      <c r="C43" s="63">
        <f t="shared" si="13"/>
        <v>584635.479799</v>
      </c>
      <c r="D43" s="63">
        <f t="shared" si="13"/>
        <v>578640.00780096</v>
      </c>
      <c r="E43" s="63">
        <f t="shared" si="13"/>
        <v>160218.64422564002</v>
      </c>
      <c r="F43" s="63">
        <f t="shared" si="13"/>
        <v>545065.270545</v>
      </c>
      <c r="G43" s="63">
        <f t="shared" si="13"/>
        <v>726219.3669564</v>
      </c>
      <c r="H43" s="63">
        <f t="shared" si="13"/>
        <v>783862.3068326701</v>
      </c>
      <c r="I43" s="63">
        <f>I35*I7</f>
        <v>716569.4396370199</v>
      </c>
      <c r="J43" s="63">
        <f>J35*J7</f>
        <v>572683.71892678</v>
      </c>
      <c r="K43" s="63">
        <f>K35*K7</f>
        <v>662190.0826252</v>
      </c>
      <c r="L43" s="63">
        <f>L35*L7</f>
        <v>343202.40560856</v>
      </c>
      <c r="M43" s="63">
        <f>M35*M7</f>
        <v>196273.57511959996</v>
      </c>
      <c r="N43" s="65">
        <f>SUM(B43:M43)</f>
        <v>6746084.14280771</v>
      </c>
    </row>
    <row r="44" spans="1:14" ht="18.75" customHeight="1">
      <c r="A44" s="66" t="s">
        <v>102</v>
      </c>
      <c r="B44" s="63">
        <f aca="true" t="shared" si="14" ref="B44:M44">B36*B7</f>
        <v>-84.410013438</v>
      </c>
      <c r="C44" s="63">
        <f t="shared" si="14"/>
        <v>-724.3500053163001</v>
      </c>
      <c r="D44" s="63">
        <f t="shared" si="14"/>
        <v>0</v>
      </c>
      <c r="E44" s="63">
        <f t="shared" si="14"/>
        <v>0</v>
      </c>
      <c r="F44" s="63">
        <f t="shared" si="14"/>
        <v>-90.71001342989999</v>
      </c>
      <c r="G44" s="63">
        <f t="shared" si="14"/>
        <v>-268.6899917441</v>
      </c>
      <c r="H44" s="63">
        <f t="shared" si="14"/>
        <v>-296.22999887739996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-1464.3900228057</v>
      </c>
    </row>
    <row r="45" spans="1:14" ht="18.75" customHeight="1">
      <c r="A45" s="66" t="s">
        <v>52</v>
      </c>
      <c r="B45" s="63">
        <f aca="true" t="shared" si="15" ref="B45:M45">B38</f>
        <v>94.16000000000001</v>
      </c>
      <c r="C45" s="63">
        <f t="shared" si="15"/>
        <v>907.36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299.6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1767.64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-211860.28</v>
      </c>
      <c r="C47" s="28">
        <f t="shared" si="16"/>
        <v>-152921.75</v>
      </c>
      <c r="D47" s="28">
        <f t="shared" si="16"/>
        <v>-159119.7</v>
      </c>
      <c r="E47" s="28">
        <f t="shared" si="16"/>
        <v>-55165.03</v>
      </c>
      <c r="F47" s="28">
        <f t="shared" si="16"/>
        <v>-109309.13</v>
      </c>
      <c r="G47" s="28">
        <f t="shared" si="16"/>
        <v>-186529.12</v>
      </c>
      <c r="H47" s="28">
        <f t="shared" si="16"/>
        <v>-195053.72999999998</v>
      </c>
      <c r="I47" s="28">
        <f t="shared" si="16"/>
        <v>-159405.84000000003</v>
      </c>
      <c r="J47" s="28">
        <f t="shared" si="16"/>
        <v>-129348.3</v>
      </c>
      <c r="K47" s="28">
        <f t="shared" si="16"/>
        <v>-162797.83</v>
      </c>
      <c r="L47" s="28">
        <f t="shared" si="16"/>
        <v>-121379.69</v>
      </c>
      <c r="M47" s="28">
        <f t="shared" si="16"/>
        <v>-56546.06</v>
      </c>
      <c r="N47" s="28">
        <f t="shared" si="16"/>
        <v>-1699436.46</v>
      </c>
      <c r="P47" s="40"/>
    </row>
    <row r="48" spans="1:16" ht="18.75" customHeight="1">
      <c r="A48" s="17" t="s">
        <v>54</v>
      </c>
      <c r="B48" s="29">
        <f>B49+B50</f>
        <v>-132258</v>
      </c>
      <c r="C48" s="29">
        <f>C49+C50</f>
        <v>-120260</v>
      </c>
      <c r="D48" s="29">
        <f>D49+D50</f>
        <v>-77644</v>
      </c>
      <c r="E48" s="29">
        <f>E49+E50</f>
        <v>-19775</v>
      </c>
      <c r="F48" s="29">
        <f aca="true" t="shared" si="17" ref="F48:M48">F49+F50</f>
        <v>-64655.5</v>
      </c>
      <c r="G48" s="29">
        <f t="shared" si="17"/>
        <v>-122622.5</v>
      </c>
      <c r="H48" s="29">
        <f t="shared" si="17"/>
        <v>-150237.5</v>
      </c>
      <c r="I48" s="29">
        <f t="shared" si="17"/>
        <v>-79572.5</v>
      </c>
      <c r="J48" s="29">
        <f t="shared" si="17"/>
        <v>-92228.5</v>
      </c>
      <c r="K48" s="29">
        <f t="shared" si="17"/>
        <v>-77070</v>
      </c>
      <c r="L48" s="29">
        <f t="shared" si="17"/>
        <v>-55072.5</v>
      </c>
      <c r="M48" s="29">
        <f t="shared" si="17"/>
        <v>-32868.5</v>
      </c>
      <c r="N48" s="28">
        <f aca="true" t="shared" si="18" ref="N48:N59">SUM(B48:M48)</f>
        <v>-1024264.5</v>
      </c>
      <c r="P48" s="40"/>
    </row>
    <row r="49" spans="1:16" ht="18.75" customHeight="1">
      <c r="A49" s="13" t="s">
        <v>55</v>
      </c>
      <c r="B49" s="20">
        <f>ROUND(-B9*$D$3,2)</f>
        <v>-132258</v>
      </c>
      <c r="C49" s="20">
        <f>ROUND(-C9*$D$3,2)</f>
        <v>-120260</v>
      </c>
      <c r="D49" s="20">
        <f>ROUND(-D9*$D$3,2)</f>
        <v>-77644</v>
      </c>
      <c r="E49" s="20">
        <f>ROUND(-E9*$D$3,2)</f>
        <v>-19775</v>
      </c>
      <c r="F49" s="20">
        <f aca="true" t="shared" si="19" ref="F49:M49">ROUND(-F9*$D$3,2)</f>
        <v>-64655.5</v>
      </c>
      <c r="G49" s="20">
        <f t="shared" si="19"/>
        <v>-122622.5</v>
      </c>
      <c r="H49" s="20">
        <f t="shared" si="19"/>
        <v>-150237.5</v>
      </c>
      <c r="I49" s="20">
        <f t="shared" si="19"/>
        <v>-79572.5</v>
      </c>
      <c r="J49" s="20">
        <f t="shared" si="19"/>
        <v>-92228.5</v>
      </c>
      <c r="K49" s="20">
        <f t="shared" si="19"/>
        <v>-77070</v>
      </c>
      <c r="L49" s="20">
        <f t="shared" si="19"/>
        <v>-55072.5</v>
      </c>
      <c r="M49" s="20">
        <f t="shared" si="19"/>
        <v>-32868.5</v>
      </c>
      <c r="N49" s="54">
        <f t="shared" si="18"/>
        <v>-1024264.5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-79602.28</v>
      </c>
      <c r="C51" s="29">
        <f aca="true" t="shared" si="21" ref="C51:M51">SUM(C52:C58)</f>
        <v>-32661.75</v>
      </c>
      <c r="D51" s="29">
        <f t="shared" si="21"/>
        <v>-81475.7</v>
      </c>
      <c r="E51" s="29">
        <f t="shared" si="21"/>
        <v>-35390.03</v>
      </c>
      <c r="F51" s="29">
        <f t="shared" si="21"/>
        <v>-44653.63</v>
      </c>
      <c r="G51" s="29">
        <f t="shared" si="21"/>
        <v>-63906.62</v>
      </c>
      <c r="H51" s="29">
        <f t="shared" si="21"/>
        <v>-44816.229999999996</v>
      </c>
      <c r="I51" s="29">
        <f t="shared" si="21"/>
        <v>-79833.34000000001</v>
      </c>
      <c r="J51" s="29">
        <f t="shared" si="21"/>
        <v>-37119.8</v>
      </c>
      <c r="K51" s="29">
        <f t="shared" si="21"/>
        <v>-85727.82999999999</v>
      </c>
      <c r="L51" s="29">
        <f t="shared" si="21"/>
        <v>-66307.19</v>
      </c>
      <c r="M51" s="29">
        <f t="shared" si="21"/>
        <v>-23677.56</v>
      </c>
      <c r="N51" s="29">
        <f>SUM(N52:N58)</f>
        <v>-675171.9600000001</v>
      </c>
      <c r="P51" s="47"/>
    </row>
    <row r="52" spans="1:14" ht="18.75" customHeight="1">
      <c r="A52" s="13" t="s">
        <v>58</v>
      </c>
      <c r="B52" s="27">
        <v>-76229.64</v>
      </c>
      <c r="C52" s="27">
        <v>-31185.15</v>
      </c>
      <c r="D52" s="27">
        <v>-79215.86</v>
      </c>
      <c r="E52" s="27">
        <v>-34658.15</v>
      </c>
      <c r="F52" s="27">
        <v>-42582.11</v>
      </c>
      <c r="G52" s="27">
        <v>-61531.22</v>
      </c>
      <c r="H52" s="27">
        <v>-42162.63</v>
      </c>
      <c r="I52" s="27">
        <v>-77184.02</v>
      </c>
      <c r="J52" s="27">
        <v>-34795.76</v>
      </c>
      <c r="K52" s="27">
        <v>-83027.15</v>
      </c>
      <c r="L52" s="27">
        <v>-64950.43</v>
      </c>
      <c r="M52" s="27">
        <v>-22920</v>
      </c>
      <c r="N52" s="27">
        <f t="shared" si="18"/>
        <v>-650442.1200000001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-3372.64</v>
      </c>
      <c r="C58" s="27">
        <v>-1476.6</v>
      </c>
      <c r="D58" s="27">
        <v>-2259.84</v>
      </c>
      <c r="E58" s="27">
        <v>-731.88</v>
      </c>
      <c r="F58" s="27">
        <v>-2071.52</v>
      </c>
      <c r="G58" s="27">
        <v>-2375.4</v>
      </c>
      <c r="H58" s="27">
        <v>-2653.6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-757.56</v>
      </c>
      <c r="N58" s="27">
        <f t="shared" si="18"/>
        <v>-24729.84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  <c r="N60" s="20"/>
    </row>
    <row r="61" spans="1:16" ht="15.75">
      <c r="A61" s="2" t="s">
        <v>65</v>
      </c>
      <c r="B61" s="32">
        <f aca="true" t="shared" si="22" ref="B61:M61">+B42+B47</f>
        <v>664673.314717442</v>
      </c>
      <c r="C61" s="32">
        <f t="shared" si="22"/>
        <v>431896.73979368364</v>
      </c>
      <c r="D61" s="32">
        <f t="shared" si="22"/>
        <v>419520.30780095997</v>
      </c>
      <c r="E61" s="32">
        <f t="shared" si="22"/>
        <v>105053.61422564002</v>
      </c>
      <c r="F61" s="32">
        <f t="shared" si="22"/>
        <v>435776.71053157013</v>
      </c>
      <c r="G61" s="32">
        <f t="shared" si="22"/>
        <v>539721.1569646558</v>
      </c>
      <c r="H61" s="32">
        <f t="shared" si="22"/>
        <v>588867.5868337927</v>
      </c>
      <c r="I61" s="32">
        <f t="shared" si="22"/>
        <v>557163.5996370199</v>
      </c>
      <c r="J61" s="32">
        <f t="shared" si="22"/>
        <v>443335.41892678005</v>
      </c>
      <c r="K61" s="32">
        <f t="shared" si="22"/>
        <v>499392.2526252001</v>
      </c>
      <c r="L61" s="32">
        <f t="shared" si="22"/>
        <v>221822.71560856</v>
      </c>
      <c r="M61" s="32">
        <f t="shared" si="22"/>
        <v>139727.51511959996</v>
      </c>
      <c r="N61" s="32">
        <f>SUM(B61:M61)</f>
        <v>5046950.932784905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664673.31</v>
      </c>
      <c r="C64" s="42">
        <f aca="true" t="shared" si="23" ref="C64:M64">SUM(C65:C78)</f>
        <v>431896.73</v>
      </c>
      <c r="D64" s="42">
        <f t="shared" si="23"/>
        <v>419520.31</v>
      </c>
      <c r="E64" s="42">
        <f t="shared" si="23"/>
        <v>105053.61</v>
      </c>
      <c r="F64" s="42">
        <f t="shared" si="23"/>
        <v>435776.71</v>
      </c>
      <c r="G64" s="42">
        <f t="shared" si="23"/>
        <v>539721.16</v>
      </c>
      <c r="H64" s="42">
        <f t="shared" si="23"/>
        <v>588867.5800000001</v>
      </c>
      <c r="I64" s="42">
        <f t="shared" si="23"/>
        <v>557163.61</v>
      </c>
      <c r="J64" s="42">
        <f t="shared" si="23"/>
        <v>443335.42</v>
      </c>
      <c r="K64" s="42">
        <f t="shared" si="23"/>
        <v>499392.25</v>
      </c>
      <c r="L64" s="42">
        <f t="shared" si="23"/>
        <v>221822.72</v>
      </c>
      <c r="M64" s="42">
        <f t="shared" si="23"/>
        <v>139727.52</v>
      </c>
      <c r="N64" s="32">
        <f>SUM(N65:N78)</f>
        <v>5046950.93</v>
      </c>
      <c r="P64" s="40"/>
    </row>
    <row r="65" spans="1:14" ht="18.75" customHeight="1">
      <c r="A65" s="17" t="s">
        <v>22</v>
      </c>
      <c r="B65" s="42">
        <v>107312.61</v>
      </c>
      <c r="C65" s="42">
        <v>111647.64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218960.25</v>
      </c>
    </row>
    <row r="66" spans="1:14" ht="18.75" customHeight="1">
      <c r="A66" s="17" t="s">
        <v>23</v>
      </c>
      <c r="B66" s="42">
        <v>353953.15</v>
      </c>
      <c r="C66" s="42">
        <v>200952.09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554905.24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419520.31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419520.31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105053.61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105053.61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435776.71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435776.71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539721.16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539721.16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474342.71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474342.71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114524.87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114524.87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557163.61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557163.61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443335.42</v>
      </c>
      <c r="K74" s="41">
        <v>0</v>
      </c>
      <c r="L74" s="41">
        <v>0</v>
      </c>
      <c r="M74" s="41">
        <v>0</v>
      </c>
      <c r="N74" s="32">
        <f t="shared" si="24"/>
        <v>443335.42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499392.25</v>
      </c>
      <c r="L75" s="41">
        <v>0</v>
      </c>
      <c r="M75" s="41">
        <v>0</v>
      </c>
      <c r="N75" s="29">
        <f t="shared" si="24"/>
        <v>499392.25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221822.72</v>
      </c>
      <c r="M76" s="41">
        <v>0</v>
      </c>
      <c r="N76" s="32">
        <f t="shared" si="24"/>
        <v>221822.72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139727.52</v>
      </c>
      <c r="N77" s="29">
        <f t="shared" si="24"/>
        <v>139727.52</v>
      </c>
    </row>
    <row r="78" spans="1:14" ht="18.75" customHeight="1">
      <c r="A78" s="38" t="s">
        <v>67</v>
      </c>
      <c r="B78" s="36">
        <v>203407.55</v>
      </c>
      <c r="C78" s="36">
        <v>119297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322704.55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106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1.9397992297152968</v>
      </c>
      <c r="C82" s="52">
        <v>1.8970249913333965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1.6855768723644642</v>
      </c>
      <c r="C83" s="52">
        <v>1.577896551724138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1.5708418326487732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1.9851888931567274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1.8267303097026306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1.454134260547799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1.7062517193754272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1.6255226070292228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1.654146044746489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1.8685355380961082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1.7828605890905176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2.1206671527524605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2.0879279605123187</v>
      </c>
      <c r="N94" s="58"/>
    </row>
    <row r="95" ht="21" customHeight="1">
      <c r="A95" s="46" t="s">
        <v>105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2015-02-13T19:11:29Z</dcterms:modified>
  <cp:category/>
  <cp:version/>
  <cp:contentType/>
  <cp:contentStatus/>
</cp:coreProperties>
</file>