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<sst xmlns="http://schemas.openxmlformats.org/spreadsheetml/2006/main" count="126" uniqueCount="126">
  <si>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</si>
  <si>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</si>
  <si>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</si>
  <si>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</si>
  <si>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</si>
  <si>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</si>
  <si>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</si>
  <si>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</si>
  <si>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</si>
  <si>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</si>
  <si>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</si>
  <si>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</si>
  <si>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</si>
  <si>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</si>
  <si>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</si>
  <si>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</si>
  <si>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</si>
  <si>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</si>
  <si>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</si>
  <si>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</si>
  <si>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</si>
  <si>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</si>
  <si>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</si>
  <si>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</si>
  <si>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</si>
  <si>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</si>
  <si>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</si>
  <si>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</si>
  <si>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</si>
  <si>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</si>
  <si>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</si>
  <si>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</si>
  <si>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</si>
  <si>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</si>
  <si>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</si>
  <si>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</si>
  <si>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</si>
  <si>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</si>
  <si>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</si>
  <si>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</si>
  <si>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</si>
  <si>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</si>
  <si>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</si>
  <si>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</si>
  <si>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</si>
  <si>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</si>
  <si>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</si>
  <si>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</si>
  <si>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</si>
  <si>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</si>
  <si>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</si>
  <si>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</si>
  <si>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</si>
  <si>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</si>
  <si>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</si>
  <si>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</si>
  <si>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</si>
  <si>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</si>
  <si>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</si>
  <si>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</si>
  <si>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</si>
  <si>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</si>
  <si>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</si>
  <si>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</si>
  <si>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</si>
  <si>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</si>
  <si>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</si>
  <si>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</si>
  <si>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</si>
  <si>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</si>
  <si>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</si>
  <si>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</si>
  <si>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</si>
  <si>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</si>
  <si>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</si>
  <si>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</si>
  <si>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</si>
  <si>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</si>
  <si>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</si>
  <si>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</si>
  <si>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</si>
  <si>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</si>
  <si>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</si>
  <si>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</si>
  <si>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</si>
  <si>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</si>
  <si>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</si>
  <si>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</si>
  <si>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</si>
  <si>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</si>
  <si>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</si>
  <si>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</si>
  <si>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</si>
  <si>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</si>
  <si>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</si>
  <si>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</si>
  <si>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</si>
  <si>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</si>
  <si>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</si>
  <si>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</si>
  <si>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</si>
  <si>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</si>
  <si>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</si>
  <si>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</si>
  <si>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</si>
  <si>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</si>
  <si>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</si>
  <si>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</si>
  <si>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</si>
  <si>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</si>
  <si>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</si>
  <si>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</si>
  <si>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</si>
  <si>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</si>
  <si>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</si>
  <si>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</si>
  <si>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</si>
  <si>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</si>
  <si>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</si>
  <si>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</si>
  <si>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</si>
  <si>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</si>
  <si>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</si>
  <si>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</si>
  <si>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</si>
  <si>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10/02/15 - VENCIMENTO 19/02/15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</si>
</sst>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5" xfId="46" applyNumberFormat="1" applyFont="1" applyBorder="1" applyAlignment="1">
      <alignment vertical="center"/>
    </xf>
    <xf numFmtId="170" fontId="0" fillId="0" borderId="15" xfId="46" applyFont="1" applyBorder="1" applyAlignment="1">
      <alignment vertical="center"/>
    </xf>
    <xf numFmtId="170" fontId="0" fillId="0" borderId="15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608869</v>
      </c>
      <c r="C7" s="9">
        <f t="shared" si="0"/>
        <v>793001</v>
      </c>
      <c r="D7" s="9">
        <f t="shared" si="0"/>
        <v>848606</v>
      </c>
      <c r="E7" s="9">
        <f t="shared" si="0"/>
        <v>559266</v>
      </c>
      <c r="F7" s="9">
        <f t="shared" si="0"/>
        <v>599479</v>
      </c>
      <c r="G7" s="9">
        <f t="shared" si="0"/>
        <v>1226480</v>
      </c>
      <c r="H7" s="9">
        <f t="shared" si="0"/>
        <v>568374</v>
      </c>
      <c r="I7" s="9">
        <f t="shared" si="0"/>
        <v>126274</v>
      </c>
      <c r="J7" s="9">
        <f t="shared" si="0"/>
        <v>313006</v>
      </c>
      <c r="K7" s="9">
        <f t="shared" si="0"/>
        <v>5643355</v>
      </c>
      <c r="L7" s="52"/>
    </row>
    <row r="8" spans="1:11" ht="17.25" customHeight="1">
      <c r="A8" s="10" t="s">
        <v>103</v>
      </c>
      <c r="B8" s="11">
        <f>B9+B12+B16</f>
        <v>354449</v>
      </c>
      <c r="C8" s="11">
        <f aca="true" t="shared" si="1" ref="C8:J8">C9+C12+C16</f>
        <v>474801</v>
      </c>
      <c r="D8" s="11">
        <f t="shared" si="1"/>
        <v>477638</v>
      </c>
      <c r="E8" s="11">
        <f t="shared" si="1"/>
        <v>329139</v>
      </c>
      <c r="F8" s="11">
        <f t="shared" si="1"/>
        <v>327785</v>
      </c>
      <c r="G8" s="11">
        <f t="shared" si="1"/>
        <v>664132</v>
      </c>
      <c r="H8" s="11">
        <f t="shared" si="1"/>
        <v>350497</v>
      </c>
      <c r="I8" s="11">
        <f t="shared" si="1"/>
        <v>67429</v>
      </c>
      <c r="J8" s="11">
        <f t="shared" si="1"/>
        <v>175009</v>
      </c>
      <c r="K8" s="11">
        <f>SUM(B8:J8)</f>
        <v>3220879</v>
      </c>
    </row>
    <row r="9" spans="1:11" ht="17.25" customHeight="1">
      <c r="A9" s="15" t="s">
        <v>17</v>
      </c>
      <c r="B9" s="13">
        <f>+B10+B11</f>
        <v>53895</v>
      </c>
      <c r="C9" s="13">
        <f aca="true" t="shared" si="2" ref="C9:J9">+C10+C11</f>
        <v>73946</v>
      </c>
      <c r="D9" s="13">
        <f t="shared" si="2"/>
        <v>68559</v>
      </c>
      <c r="E9" s="13">
        <f t="shared" si="2"/>
        <v>48709</v>
      </c>
      <c r="F9" s="13">
        <f t="shared" si="2"/>
        <v>41434</v>
      </c>
      <c r="G9" s="13">
        <f t="shared" si="2"/>
        <v>67850</v>
      </c>
      <c r="H9" s="13">
        <f t="shared" si="2"/>
        <v>65150</v>
      </c>
      <c r="I9" s="13">
        <f t="shared" si="2"/>
        <v>12148</v>
      </c>
      <c r="J9" s="13">
        <f t="shared" si="2"/>
        <v>22038</v>
      </c>
      <c r="K9" s="11">
        <f>SUM(B9:J9)</f>
        <v>453729</v>
      </c>
    </row>
    <row r="10" spans="1:11" ht="17.25" customHeight="1">
      <c r="A10" s="29" t="s">
        <v>18</v>
      </c>
      <c r="B10" s="13">
        <v>53895</v>
      </c>
      <c r="C10" s="13">
        <v>73946</v>
      </c>
      <c r="D10" s="13">
        <v>68559</v>
      </c>
      <c r="E10" s="13">
        <v>48709</v>
      </c>
      <c r="F10" s="13">
        <v>41434</v>
      </c>
      <c r="G10" s="13">
        <v>67850</v>
      </c>
      <c r="H10" s="13">
        <v>65150</v>
      </c>
      <c r="I10" s="13">
        <v>12148</v>
      </c>
      <c r="J10" s="13">
        <v>22038</v>
      </c>
      <c r="K10" s="11">
        <f>SUM(B10:J10)</f>
        <v>453729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289528</v>
      </c>
      <c r="C12" s="17">
        <f t="shared" si="3"/>
        <v>385593</v>
      </c>
      <c r="D12" s="17">
        <f t="shared" si="3"/>
        <v>395425</v>
      </c>
      <c r="E12" s="17">
        <f t="shared" si="3"/>
        <v>270513</v>
      </c>
      <c r="F12" s="17">
        <f t="shared" si="3"/>
        <v>275860</v>
      </c>
      <c r="G12" s="17">
        <f t="shared" si="3"/>
        <v>575324</v>
      </c>
      <c r="H12" s="17">
        <f t="shared" si="3"/>
        <v>274917</v>
      </c>
      <c r="I12" s="17">
        <f t="shared" si="3"/>
        <v>52902</v>
      </c>
      <c r="J12" s="17">
        <f t="shared" si="3"/>
        <v>147857</v>
      </c>
      <c r="K12" s="11">
        <f aca="true" t="shared" si="4" ref="K12:K27">SUM(B12:J12)</f>
        <v>2667919</v>
      </c>
    </row>
    <row r="13" spans="1:13" ht="17.25" customHeight="1">
      <c r="A13" s="14" t="s">
        <v>20</v>
      </c>
      <c r="B13" s="13">
        <v>141630</v>
      </c>
      <c r="C13" s="13">
        <v>201147</v>
      </c>
      <c r="D13" s="13">
        <v>210942</v>
      </c>
      <c r="E13" s="13">
        <v>141840</v>
      </c>
      <c r="F13" s="13">
        <v>145294</v>
      </c>
      <c r="G13" s="13">
        <v>284888</v>
      </c>
      <c r="H13" s="13">
        <v>134005</v>
      </c>
      <c r="I13" s="13">
        <v>29705</v>
      </c>
      <c r="J13" s="13">
        <v>79140</v>
      </c>
      <c r="K13" s="11">
        <f t="shared" si="4"/>
        <v>1368591</v>
      </c>
      <c r="L13" s="52"/>
      <c r="M13" s="53"/>
    </row>
    <row r="14" spans="1:12" ht="17.25" customHeight="1">
      <c r="A14" s="14" t="s">
        <v>21</v>
      </c>
      <c r="B14" s="13">
        <v>132938</v>
      </c>
      <c r="C14" s="13">
        <v>163248</v>
      </c>
      <c r="D14" s="13">
        <v>163748</v>
      </c>
      <c r="E14" s="13">
        <v>115469</v>
      </c>
      <c r="F14" s="13">
        <v>118594</v>
      </c>
      <c r="G14" s="13">
        <v>268580</v>
      </c>
      <c r="H14" s="13">
        <v>126336</v>
      </c>
      <c r="I14" s="13">
        <v>19955</v>
      </c>
      <c r="J14" s="13">
        <v>61508</v>
      </c>
      <c r="K14" s="11">
        <f t="shared" si="4"/>
        <v>1170376</v>
      </c>
      <c r="L14" s="52"/>
    </row>
    <row r="15" spans="1:11" ht="17.25" customHeight="1">
      <c r="A15" s="14" t="s">
        <v>22</v>
      </c>
      <c r="B15" s="13">
        <v>14960</v>
      </c>
      <c r="C15" s="13">
        <v>21198</v>
      </c>
      <c r="D15" s="13">
        <v>20735</v>
      </c>
      <c r="E15" s="13">
        <v>13204</v>
      </c>
      <c r="F15" s="13">
        <v>11972</v>
      </c>
      <c r="G15" s="13">
        <v>21856</v>
      </c>
      <c r="H15" s="13">
        <v>14576</v>
      </c>
      <c r="I15" s="13">
        <v>3242</v>
      </c>
      <c r="J15" s="13">
        <v>7209</v>
      </c>
      <c r="K15" s="11">
        <f t="shared" si="4"/>
        <v>128952</v>
      </c>
    </row>
    <row r="16" spans="1:11" ht="17.25" customHeight="1">
      <c r="A16" s="15" t="s">
        <v>99</v>
      </c>
      <c r="B16" s="13">
        <f>B17+B18+B19</f>
        <v>11026</v>
      </c>
      <c r="C16" s="13">
        <f aca="true" t="shared" si="5" ref="C16:J16">C17+C18+C19</f>
        <v>15262</v>
      </c>
      <c r="D16" s="13">
        <f t="shared" si="5"/>
        <v>13654</v>
      </c>
      <c r="E16" s="13">
        <f t="shared" si="5"/>
        <v>9917</v>
      </c>
      <c r="F16" s="13">
        <f t="shared" si="5"/>
        <v>10491</v>
      </c>
      <c r="G16" s="13">
        <f t="shared" si="5"/>
        <v>20958</v>
      </c>
      <c r="H16" s="13">
        <f t="shared" si="5"/>
        <v>10430</v>
      </c>
      <c r="I16" s="13">
        <f t="shared" si="5"/>
        <v>2379</v>
      </c>
      <c r="J16" s="13">
        <f t="shared" si="5"/>
        <v>5114</v>
      </c>
      <c r="K16" s="11">
        <f t="shared" si="4"/>
        <v>99231</v>
      </c>
    </row>
    <row r="17" spans="1:11" ht="17.25" customHeight="1">
      <c r="A17" s="14" t="s">
        <v>100</v>
      </c>
      <c r="B17" s="13">
        <v>7302</v>
      </c>
      <c r="C17" s="13">
        <v>10717</v>
      </c>
      <c r="D17" s="13">
        <v>9355</v>
      </c>
      <c r="E17" s="13">
        <v>7050</v>
      </c>
      <c r="F17" s="13">
        <v>7360</v>
      </c>
      <c r="G17" s="13">
        <v>15143</v>
      </c>
      <c r="H17" s="13">
        <v>7902</v>
      </c>
      <c r="I17" s="13">
        <v>1714</v>
      </c>
      <c r="J17" s="13">
        <v>3517</v>
      </c>
      <c r="K17" s="11">
        <f t="shared" si="4"/>
        <v>70060</v>
      </c>
    </row>
    <row r="18" spans="1:11" ht="17.25" customHeight="1">
      <c r="A18" s="14" t="s">
        <v>101</v>
      </c>
      <c r="B18" s="13">
        <v>590</v>
      </c>
      <c r="C18" s="13">
        <v>791</v>
      </c>
      <c r="D18" s="13">
        <v>699</v>
      </c>
      <c r="E18" s="13">
        <v>707</v>
      </c>
      <c r="F18" s="13">
        <v>612</v>
      </c>
      <c r="G18" s="13">
        <v>1292</v>
      </c>
      <c r="H18" s="13">
        <v>602</v>
      </c>
      <c r="I18" s="13">
        <v>135</v>
      </c>
      <c r="J18" s="13">
        <v>256</v>
      </c>
      <c r="K18" s="11">
        <f t="shared" si="4"/>
        <v>5684</v>
      </c>
    </row>
    <row r="19" spans="1:11" ht="17.25" customHeight="1">
      <c r="A19" s="14" t="s">
        <v>102</v>
      </c>
      <c r="B19" s="13">
        <v>3134</v>
      </c>
      <c r="C19" s="13">
        <v>3754</v>
      </c>
      <c r="D19" s="13">
        <v>3600</v>
      </c>
      <c r="E19" s="13">
        <v>2160</v>
      </c>
      <c r="F19" s="13">
        <v>2519</v>
      </c>
      <c r="G19" s="13">
        <v>4523</v>
      </c>
      <c r="H19" s="13">
        <v>1926</v>
      </c>
      <c r="I19" s="13">
        <v>530</v>
      </c>
      <c r="J19" s="13">
        <v>1341</v>
      </c>
      <c r="K19" s="11">
        <f t="shared" si="4"/>
        <v>23487</v>
      </c>
    </row>
    <row r="20" spans="1:11" ht="17.25" customHeight="1">
      <c r="A20" s="16" t="s">
        <v>23</v>
      </c>
      <c r="B20" s="11">
        <f>+B21+B22+B23</f>
        <v>200931</v>
      </c>
      <c r="C20" s="11">
        <f aca="true" t="shared" si="6" ref="C20:J20">+C21+C22+C23</f>
        <v>233507</v>
      </c>
      <c r="D20" s="11">
        <f t="shared" si="6"/>
        <v>271745</v>
      </c>
      <c r="E20" s="11">
        <f t="shared" si="6"/>
        <v>169630</v>
      </c>
      <c r="F20" s="11">
        <f t="shared" si="6"/>
        <v>214919</v>
      </c>
      <c r="G20" s="11">
        <f t="shared" si="6"/>
        <v>476606</v>
      </c>
      <c r="H20" s="11">
        <f t="shared" si="6"/>
        <v>168044</v>
      </c>
      <c r="I20" s="11">
        <f t="shared" si="6"/>
        <v>40958</v>
      </c>
      <c r="J20" s="11">
        <f t="shared" si="6"/>
        <v>96480</v>
      </c>
      <c r="K20" s="11">
        <f t="shared" si="4"/>
        <v>1872820</v>
      </c>
    </row>
    <row r="21" spans="1:12" ht="17.25" customHeight="1">
      <c r="A21" s="12" t="s">
        <v>24</v>
      </c>
      <c r="B21" s="13">
        <v>110762</v>
      </c>
      <c r="C21" s="13">
        <v>141391</v>
      </c>
      <c r="D21" s="13">
        <v>163785</v>
      </c>
      <c r="E21" s="13">
        <v>101472</v>
      </c>
      <c r="F21" s="13">
        <v>127593</v>
      </c>
      <c r="G21" s="13">
        <v>260881</v>
      </c>
      <c r="H21" s="13">
        <v>98582</v>
      </c>
      <c r="I21" s="13">
        <v>26037</v>
      </c>
      <c r="J21" s="13">
        <v>57468</v>
      </c>
      <c r="K21" s="11">
        <f t="shared" si="4"/>
        <v>1087971</v>
      </c>
      <c r="L21" s="52"/>
    </row>
    <row r="22" spans="1:12" ht="17.25" customHeight="1">
      <c r="A22" s="12" t="s">
        <v>25</v>
      </c>
      <c r="B22" s="13">
        <v>82137</v>
      </c>
      <c r="C22" s="13">
        <v>82832</v>
      </c>
      <c r="D22" s="13">
        <v>97175</v>
      </c>
      <c r="E22" s="13">
        <v>62419</v>
      </c>
      <c r="F22" s="13">
        <v>80611</v>
      </c>
      <c r="G22" s="13">
        <v>201993</v>
      </c>
      <c r="H22" s="13">
        <v>63239</v>
      </c>
      <c r="I22" s="13">
        <v>13285</v>
      </c>
      <c r="J22" s="13">
        <v>35337</v>
      </c>
      <c r="K22" s="11">
        <f t="shared" si="4"/>
        <v>719028</v>
      </c>
      <c r="L22" s="52"/>
    </row>
    <row r="23" spans="1:11" ht="17.25" customHeight="1">
      <c r="A23" s="12" t="s">
        <v>26</v>
      </c>
      <c r="B23" s="13">
        <v>8032</v>
      </c>
      <c r="C23" s="13">
        <v>9284</v>
      </c>
      <c r="D23" s="13">
        <v>10785</v>
      </c>
      <c r="E23" s="13">
        <v>5739</v>
      </c>
      <c r="F23" s="13">
        <v>6715</v>
      </c>
      <c r="G23" s="13">
        <v>13732</v>
      </c>
      <c r="H23" s="13">
        <v>6223</v>
      </c>
      <c r="I23" s="13">
        <v>1636</v>
      </c>
      <c r="J23" s="13">
        <v>3675</v>
      </c>
      <c r="K23" s="11">
        <f t="shared" si="4"/>
        <v>65821</v>
      </c>
    </row>
    <row r="24" spans="1:11" ht="17.25" customHeight="1">
      <c r="A24" s="16" t="s">
        <v>27</v>
      </c>
      <c r="B24" s="13">
        <v>53489</v>
      </c>
      <c r="C24" s="13">
        <v>84693</v>
      </c>
      <c r="D24" s="13">
        <v>99223</v>
      </c>
      <c r="E24" s="13">
        <v>60497</v>
      </c>
      <c r="F24" s="13">
        <v>56775</v>
      </c>
      <c r="G24" s="13">
        <v>85742</v>
      </c>
      <c r="H24" s="13">
        <v>43230</v>
      </c>
      <c r="I24" s="13">
        <v>17887</v>
      </c>
      <c r="J24" s="13">
        <v>41517</v>
      </c>
      <c r="K24" s="11">
        <f t="shared" si="4"/>
        <v>543053</v>
      </c>
    </row>
    <row r="25" spans="1:12" ht="17.25" customHeight="1">
      <c r="A25" s="12" t="s">
        <v>28</v>
      </c>
      <c r="B25" s="13">
        <v>34233</v>
      </c>
      <c r="C25" s="13">
        <v>54204</v>
      </c>
      <c r="D25" s="13">
        <v>63503</v>
      </c>
      <c r="E25" s="13">
        <v>38718</v>
      </c>
      <c r="F25" s="13">
        <v>36336</v>
      </c>
      <c r="G25" s="13">
        <v>54875</v>
      </c>
      <c r="H25" s="13">
        <v>27667</v>
      </c>
      <c r="I25" s="13">
        <v>11448</v>
      </c>
      <c r="J25" s="13">
        <v>26571</v>
      </c>
      <c r="K25" s="11">
        <f t="shared" si="4"/>
        <v>347555</v>
      </c>
      <c r="L25" s="52"/>
    </row>
    <row r="26" spans="1:12" ht="17.25" customHeight="1">
      <c r="A26" s="12" t="s">
        <v>29</v>
      </c>
      <c r="B26" s="13">
        <v>19256</v>
      </c>
      <c r="C26" s="13">
        <v>30489</v>
      </c>
      <c r="D26" s="13">
        <v>35720</v>
      </c>
      <c r="E26" s="13">
        <v>21779</v>
      </c>
      <c r="F26" s="13">
        <v>20439</v>
      </c>
      <c r="G26" s="13">
        <v>30867</v>
      </c>
      <c r="H26" s="13">
        <v>15563</v>
      </c>
      <c r="I26" s="13">
        <v>6439</v>
      </c>
      <c r="J26" s="13">
        <v>14946</v>
      </c>
      <c r="K26" s="11">
        <f t="shared" si="4"/>
        <v>195498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6603</v>
      </c>
      <c r="I27" s="11">
        <v>0</v>
      </c>
      <c r="J27" s="11">
        <v>0</v>
      </c>
      <c r="K27" s="11">
        <f t="shared" si="4"/>
        <v>6603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2.41083188</v>
      </c>
      <c r="C29" s="60">
        <f aca="true" t="shared" si="7" ref="C29:J29">SUM(C30:C33)</f>
        <v>2.75027208</v>
      </c>
      <c r="D29" s="60">
        <f t="shared" si="7"/>
        <v>3.0967328199999997</v>
      </c>
      <c r="E29" s="60">
        <f t="shared" si="7"/>
        <v>2.63355899</v>
      </c>
      <c r="F29" s="60">
        <f t="shared" si="7"/>
        <v>2.5561942500000003</v>
      </c>
      <c r="G29" s="60">
        <f t="shared" si="7"/>
        <v>2.19822984</v>
      </c>
      <c r="H29" s="60">
        <f t="shared" si="7"/>
        <v>2.520251</v>
      </c>
      <c r="I29" s="60">
        <f t="shared" si="7"/>
        <v>4.473838</v>
      </c>
      <c r="J29" s="60">
        <f t="shared" si="7"/>
        <v>2.6556827299999997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-0.00286812</v>
      </c>
      <c r="C32" s="62">
        <v>-0.00283392</v>
      </c>
      <c r="D32" s="62">
        <v>-0.00276718</v>
      </c>
      <c r="E32" s="62">
        <v>-0.00244101</v>
      </c>
      <c r="F32" s="62">
        <v>-0.00280575</v>
      </c>
      <c r="G32" s="62">
        <v>-0.00317016</v>
      </c>
      <c r="H32" s="62">
        <v>-0.003949</v>
      </c>
      <c r="I32" s="62">
        <v>-0.006862</v>
      </c>
      <c r="J32" s="62">
        <v>-0.00101727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14095.61</v>
      </c>
      <c r="I35" s="19">
        <v>0</v>
      </c>
      <c r="J35" s="19">
        <v>0</v>
      </c>
      <c r="K35" s="23">
        <f>SUM(B35:J35)</f>
        <v>14095.61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2388.24</v>
      </c>
      <c r="C39" s="23">
        <f aca="true" t="shared" si="8" ref="C39:J39">+C43</f>
        <v>3158.64</v>
      </c>
      <c r="D39" s="23">
        <f t="shared" si="8"/>
        <v>3141.52</v>
      </c>
      <c r="E39" s="19">
        <f t="shared" si="8"/>
        <v>1836.12</v>
      </c>
      <c r="F39" s="23">
        <f t="shared" si="8"/>
        <v>3103</v>
      </c>
      <c r="G39" s="23">
        <f t="shared" si="8"/>
        <v>5384.24</v>
      </c>
      <c r="H39" s="23">
        <f t="shared" si="8"/>
        <v>3073.04</v>
      </c>
      <c r="I39" s="23">
        <f t="shared" si="8"/>
        <v>1065.72</v>
      </c>
      <c r="J39" s="23">
        <f t="shared" si="8"/>
        <v>1142.76</v>
      </c>
      <c r="K39" s="23">
        <f aca="true" t="shared" si="9" ref="K39:K44">SUM(B39:J39)</f>
        <v>24293.280000000002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2388.24</v>
      </c>
      <c r="C43" s="65">
        <f>ROUND(C44*C45,2)</f>
        <v>3158.64</v>
      </c>
      <c r="D43" s="65">
        <f aca="true" t="shared" si="10" ref="D43:J43">ROUND(D44*D45,2)</f>
        <v>3141.52</v>
      </c>
      <c r="E43" s="65">
        <f t="shared" si="10"/>
        <v>1836.12</v>
      </c>
      <c r="F43" s="65">
        <f t="shared" si="10"/>
        <v>3103</v>
      </c>
      <c r="G43" s="65">
        <f t="shared" si="10"/>
        <v>5384.24</v>
      </c>
      <c r="H43" s="65">
        <f t="shared" si="10"/>
        <v>3073.04</v>
      </c>
      <c r="I43" s="65">
        <f t="shared" si="10"/>
        <v>1065.72</v>
      </c>
      <c r="J43" s="65">
        <f t="shared" si="10"/>
        <v>1142.76</v>
      </c>
      <c r="K43" s="65">
        <f t="shared" si="9"/>
        <v>24293.280000000002</v>
      </c>
    </row>
    <row r="44" spans="1:11" ht="17.25" customHeight="1">
      <c r="A44" s="66" t="s">
        <v>43</v>
      </c>
      <c r="B44" s="67">
        <v>558</v>
      </c>
      <c r="C44" s="67">
        <v>738</v>
      </c>
      <c r="D44" s="67">
        <v>734</v>
      </c>
      <c r="E44" s="67">
        <v>429</v>
      </c>
      <c r="F44" s="67">
        <v>725</v>
      </c>
      <c r="G44" s="67">
        <v>1258</v>
      </c>
      <c r="H44" s="67">
        <v>718</v>
      </c>
      <c r="I44" s="67">
        <v>249</v>
      </c>
      <c r="J44" s="67">
        <v>267</v>
      </c>
      <c r="K44" s="67">
        <f t="shared" si="9"/>
        <v>5676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1487756.56</v>
      </c>
      <c r="C47" s="22">
        <f aca="true" t="shared" si="11" ref="C47:H47">+C48+C56</f>
        <v>2206268.2900000005</v>
      </c>
      <c r="D47" s="22">
        <f t="shared" si="11"/>
        <v>2656446.76</v>
      </c>
      <c r="E47" s="22">
        <f t="shared" si="11"/>
        <v>1495716.32</v>
      </c>
      <c r="F47" s="22">
        <f t="shared" si="11"/>
        <v>1557068.21</v>
      </c>
      <c r="G47" s="22">
        <f t="shared" si="11"/>
        <v>2729311.36</v>
      </c>
      <c r="H47" s="22">
        <f t="shared" si="11"/>
        <v>1467835.1500000001</v>
      </c>
      <c r="I47" s="22">
        <f>+I48+I56</f>
        <v>565995.14</v>
      </c>
      <c r="J47" s="22">
        <f>+J48+J56</f>
        <v>845578.76</v>
      </c>
      <c r="K47" s="22">
        <f>SUM(B47:J47)</f>
        <v>15011976.55</v>
      </c>
    </row>
    <row r="48" spans="1:11" ht="17.25" customHeight="1">
      <c r="A48" s="16" t="s">
        <v>46</v>
      </c>
      <c r="B48" s="23">
        <f>SUM(B49:B55)</f>
        <v>1470269.04</v>
      </c>
      <c r="C48" s="23">
        <f aca="true" t="shared" si="12" ref="C48:H48">SUM(C49:C55)</f>
        <v>2184127.1500000004</v>
      </c>
      <c r="D48" s="23">
        <f t="shared" si="12"/>
        <v>2631047.57</v>
      </c>
      <c r="E48" s="23">
        <f t="shared" si="12"/>
        <v>1474696.1300000001</v>
      </c>
      <c r="F48" s="23">
        <f t="shared" si="12"/>
        <v>1535487.77</v>
      </c>
      <c r="G48" s="23">
        <f t="shared" si="12"/>
        <v>2701469.17</v>
      </c>
      <c r="H48" s="23">
        <f t="shared" si="12"/>
        <v>1449613.79</v>
      </c>
      <c r="I48" s="23">
        <f>SUM(I49:I55)</f>
        <v>565995.14</v>
      </c>
      <c r="J48" s="23">
        <f>SUM(J49:J55)</f>
        <v>832387.39</v>
      </c>
      <c r="K48" s="23">
        <f aca="true" t="shared" si="13" ref="K48:K56">SUM(B48:J48)</f>
        <v>14845093.150000002</v>
      </c>
    </row>
    <row r="49" spans="1:11" ht="17.25" customHeight="1">
      <c r="A49" s="34" t="s">
        <v>47</v>
      </c>
      <c r="B49" s="23">
        <f aca="true" t="shared" si="14" ref="B49:H49">ROUND(B30*B7,2)</f>
        <v>1469627.11</v>
      </c>
      <c r="C49" s="23">
        <f t="shared" si="14"/>
        <v>2178373.75</v>
      </c>
      <c r="D49" s="23">
        <f t="shared" si="14"/>
        <v>2630254.3</v>
      </c>
      <c r="E49" s="23">
        <f t="shared" si="14"/>
        <v>1474225.18</v>
      </c>
      <c r="F49" s="23">
        <f t="shared" si="14"/>
        <v>1534066.76</v>
      </c>
      <c r="G49" s="23">
        <f t="shared" si="14"/>
        <v>2699973.07</v>
      </c>
      <c r="H49" s="23">
        <f t="shared" si="14"/>
        <v>1434689.65</v>
      </c>
      <c r="I49" s="23">
        <f>ROUND(I30*I7,2)</f>
        <v>565795.91</v>
      </c>
      <c r="J49" s="23">
        <f>ROUND(J30*J7,2)</f>
        <v>831563.04</v>
      </c>
      <c r="K49" s="23">
        <f t="shared" si="13"/>
        <v>14818568.77</v>
      </c>
    </row>
    <row r="50" spans="1:11" ht="17.25" customHeight="1">
      <c r="A50" s="34" t="s">
        <v>48</v>
      </c>
      <c r="B50" s="19">
        <v>0</v>
      </c>
      <c r="C50" s="23">
        <f>ROUND(C31*C7,2)</f>
        <v>4842.06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4842.06</v>
      </c>
    </row>
    <row r="51" spans="1:11" ht="17.25" customHeight="1">
      <c r="A51" s="68" t="s">
        <v>110</v>
      </c>
      <c r="B51" s="69">
        <f>ROUND(B32*B7,2)</f>
        <v>-1746.31</v>
      </c>
      <c r="C51" s="69">
        <f>ROUND(C32*C7,2)</f>
        <v>-2247.3</v>
      </c>
      <c r="D51" s="69">
        <f aca="true" t="shared" si="15" ref="D51:J51">ROUND(D32*D7,2)</f>
        <v>-2348.25</v>
      </c>
      <c r="E51" s="69">
        <f t="shared" si="15"/>
        <v>-1365.17</v>
      </c>
      <c r="F51" s="69">
        <f t="shared" si="15"/>
        <v>-1681.99</v>
      </c>
      <c r="G51" s="69">
        <f t="shared" si="15"/>
        <v>-3888.14</v>
      </c>
      <c r="H51" s="69">
        <f t="shared" si="15"/>
        <v>-2244.51</v>
      </c>
      <c r="I51" s="69">
        <f t="shared" si="15"/>
        <v>-866.49</v>
      </c>
      <c r="J51" s="69">
        <f t="shared" si="15"/>
        <v>-318.41</v>
      </c>
      <c r="K51" s="69">
        <f>SUM(B51:J51)</f>
        <v>-16706.57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14095.61</v>
      </c>
      <c r="I53" s="31">
        <f>+I35</f>
        <v>0</v>
      </c>
      <c r="J53" s="31">
        <f>+J35</f>
        <v>0</v>
      </c>
      <c r="K53" s="23">
        <f t="shared" si="13"/>
        <v>14095.61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2388.24</v>
      </c>
      <c r="C55" s="36">
        <v>3158.64</v>
      </c>
      <c r="D55" s="36">
        <v>3141.52</v>
      </c>
      <c r="E55" s="19">
        <v>1836.12</v>
      </c>
      <c r="F55" s="36">
        <v>3103</v>
      </c>
      <c r="G55" s="36">
        <v>5384.24</v>
      </c>
      <c r="H55" s="36">
        <v>3073.04</v>
      </c>
      <c r="I55" s="36">
        <v>1065.72</v>
      </c>
      <c r="J55" s="19">
        <v>1142.76</v>
      </c>
      <c r="K55" s="23">
        <f t="shared" si="13"/>
        <v>24293.280000000002</v>
      </c>
    </row>
    <row r="56" spans="1:11" ht="17.25" customHeight="1">
      <c r="A56" s="16" t="s">
        <v>53</v>
      </c>
      <c r="B56" s="36">
        <v>17487.52</v>
      </c>
      <c r="C56" s="36">
        <v>22141.14</v>
      </c>
      <c r="D56" s="36">
        <v>25399.19</v>
      </c>
      <c r="E56" s="36">
        <v>21020.19</v>
      </c>
      <c r="F56" s="36">
        <v>21580.44</v>
      </c>
      <c r="G56" s="36">
        <v>27842.19</v>
      </c>
      <c r="H56" s="36">
        <v>18221.36</v>
      </c>
      <c r="I56" s="19">
        <v>0</v>
      </c>
      <c r="J56" s="36">
        <v>13191.37</v>
      </c>
      <c r="K56" s="36">
        <f t="shared" si="13"/>
        <v>166883.40000000002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-553309.02</v>
      </c>
      <c r="C60" s="35">
        <f t="shared" si="16"/>
        <v>-292892.53</v>
      </c>
      <c r="D60" s="35">
        <f t="shared" si="16"/>
        <v>-348222.81</v>
      </c>
      <c r="E60" s="35">
        <f t="shared" si="16"/>
        <v>-517936.93</v>
      </c>
      <c r="F60" s="35">
        <f t="shared" si="16"/>
        <v>-530959.18</v>
      </c>
      <c r="G60" s="35">
        <f t="shared" si="16"/>
        <v>-544929.49</v>
      </c>
      <c r="H60" s="35">
        <f t="shared" si="16"/>
        <v>-244033.02</v>
      </c>
      <c r="I60" s="35">
        <f t="shared" si="16"/>
        <v>-87255.69</v>
      </c>
      <c r="J60" s="35">
        <f t="shared" si="16"/>
        <v>-104247.23</v>
      </c>
      <c r="K60" s="35">
        <f>SUM(B60:J60)</f>
        <v>-3223785.9</v>
      </c>
    </row>
    <row r="61" spans="1:11" ht="18.75" customHeight="1">
      <c r="A61" s="16" t="s">
        <v>78</v>
      </c>
      <c r="B61" s="35">
        <f aca="true" t="shared" si="17" ref="B61:J61">B62+B63+B64+B65+B66+B67</f>
        <v>-536422.24</v>
      </c>
      <c r="C61" s="35">
        <f t="shared" si="17"/>
        <v>-268150.77</v>
      </c>
      <c r="D61" s="35">
        <f t="shared" si="17"/>
        <v>-323473.69</v>
      </c>
      <c r="E61" s="35">
        <f t="shared" si="17"/>
        <v>-489449.5</v>
      </c>
      <c r="F61" s="35">
        <f t="shared" si="17"/>
        <v>-507590.63</v>
      </c>
      <c r="G61" s="35">
        <f t="shared" si="17"/>
        <v>-512359.44</v>
      </c>
      <c r="H61" s="35">
        <f t="shared" si="17"/>
        <v>-228071.5</v>
      </c>
      <c r="I61" s="35">
        <f t="shared" si="17"/>
        <v>-42518</v>
      </c>
      <c r="J61" s="35">
        <f t="shared" si="17"/>
        <v>-77133</v>
      </c>
      <c r="K61" s="35">
        <f aca="true" t="shared" si="18" ref="K61:K94">SUM(B61:J61)</f>
        <v>-2985168.77</v>
      </c>
    </row>
    <row r="62" spans="1:11" ht="18.75" customHeight="1">
      <c r="A62" s="12" t="s">
        <v>79</v>
      </c>
      <c r="B62" s="35">
        <f>-ROUND(B9*$D$3,2)</f>
        <v>-188632.5</v>
      </c>
      <c r="C62" s="35">
        <f aca="true" t="shared" si="19" ref="C62:J62">-ROUND(C9*$D$3,2)</f>
        <v>-258811</v>
      </c>
      <c r="D62" s="35">
        <f t="shared" si="19"/>
        <v>-239956.5</v>
      </c>
      <c r="E62" s="35">
        <f t="shared" si="19"/>
        <v>-170481.5</v>
      </c>
      <c r="F62" s="35">
        <f t="shared" si="19"/>
        <v>-145019</v>
      </c>
      <c r="G62" s="35">
        <f t="shared" si="19"/>
        <v>-237475</v>
      </c>
      <c r="H62" s="35">
        <f t="shared" si="19"/>
        <v>-228025</v>
      </c>
      <c r="I62" s="35">
        <f t="shared" si="19"/>
        <v>-42518</v>
      </c>
      <c r="J62" s="35">
        <f t="shared" si="19"/>
        <v>-77133</v>
      </c>
      <c r="K62" s="35">
        <f t="shared" si="18"/>
        <v>-1588051.5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-2898</v>
      </c>
      <c r="C64" s="35">
        <v>-122.5</v>
      </c>
      <c r="D64" s="35">
        <v>-651</v>
      </c>
      <c r="E64" s="35">
        <v>-2593.5</v>
      </c>
      <c r="F64" s="35">
        <v>-2695</v>
      </c>
      <c r="G64" s="35">
        <v>-1501.5</v>
      </c>
      <c r="H64" s="19">
        <v>0</v>
      </c>
      <c r="I64" s="19">
        <v>0</v>
      </c>
      <c r="J64" s="19">
        <v>0</v>
      </c>
      <c r="K64" s="35">
        <f t="shared" si="18"/>
        <v>-10461.5</v>
      </c>
    </row>
    <row r="65" spans="1:11" ht="18.75" customHeight="1">
      <c r="A65" s="12" t="s">
        <v>111</v>
      </c>
      <c r="B65" s="35">
        <v>-11648</v>
      </c>
      <c r="C65" s="35">
        <v>-2425.5</v>
      </c>
      <c r="D65" s="35">
        <v>-4410</v>
      </c>
      <c r="E65" s="35">
        <v>-7052.5</v>
      </c>
      <c r="F65" s="35">
        <v>-3563</v>
      </c>
      <c r="G65" s="35">
        <v>-3993.5</v>
      </c>
      <c r="H65" s="19">
        <v>0</v>
      </c>
      <c r="I65" s="19">
        <v>0</v>
      </c>
      <c r="J65" s="19">
        <v>0</v>
      </c>
      <c r="K65" s="35">
        <f t="shared" si="18"/>
        <v>-33092.5</v>
      </c>
    </row>
    <row r="66" spans="1:11" ht="18.75" customHeight="1">
      <c r="A66" s="12" t="s">
        <v>56</v>
      </c>
      <c r="B66" s="47">
        <v>-333243.74</v>
      </c>
      <c r="C66" s="47">
        <v>-6746.77</v>
      </c>
      <c r="D66" s="47">
        <v>-78456.19</v>
      </c>
      <c r="E66" s="47">
        <v>-309277</v>
      </c>
      <c r="F66" s="47">
        <v>-356313.63</v>
      </c>
      <c r="G66" s="47">
        <v>-269389.44</v>
      </c>
      <c r="H66" s="47">
        <v>-46.5</v>
      </c>
      <c r="I66" s="19">
        <v>0</v>
      </c>
      <c r="J66" s="19">
        <v>0</v>
      </c>
      <c r="K66" s="35">
        <f t="shared" si="18"/>
        <v>-1353473.27</v>
      </c>
    </row>
    <row r="67" spans="1:11" ht="18.75" customHeight="1">
      <c r="A67" s="12" t="s">
        <v>57</v>
      </c>
      <c r="B67" s="19">
        <v>0</v>
      </c>
      <c r="C67" s="47">
        <v>-45</v>
      </c>
      <c r="D67" s="19">
        <v>0</v>
      </c>
      <c r="E67" s="47">
        <v>-45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-16886.78</v>
      </c>
      <c r="C68" s="35">
        <f t="shared" si="20"/>
        <v>-24741.760000000002</v>
      </c>
      <c r="D68" s="35">
        <f t="shared" si="20"/>
        <v>-24749.12</v>
      </c>
      <c r="E68" s="35">
        <f t="shared" si="20"/>
        <v>-28487.43</v>
      </c>
      <c r="F68" s="35">
        <f t="shared" si="20"/>
        <v>-23368.550000000003</v>
      </c>
      <c r="G68" s="35">
        <f t="shared" si="20"/>
        <v>-32570.05</v>
      </c>
      <c r="H68" s="35">
        <f t="shared" si="20"/>
        <v>-15961.52</v>
      </c>
      <c r="I68" s="35">
        <f t="shared" si="20"/>
        <v>-44737.69</v>
      </c>
      <c r="J68" s="35">
        <f t="shared" si="20"/>
        <v>-27114.23</v>
      </c>
      <c r="K68" s="35">
        <f t="shared" si="18"/>
        <v>-238617.13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-156.56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-192.56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-1182.14</v>
      </c>
      <c r="E71" s="19">
        <v>0</v>
      </c>
      <c r="F71" s="35">
        <v>-421.43</v>
      </c>
      <c r="G71" s="19">
        <v>0</v>
      </c>
      <c r="H71" s="19">
        <v>0</v>
      </c>
      <c r="I71" s="47">
        <v>-2196.56</v>
      </c>
      <c r="J71" s="19">
        <v>0</v>
      </c>
      <c r="K71" s="35">
        <f t="shared" si="18"/>
        <v>-3800.13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-15594.22</v>
      </c>
      <c r="C73" s="35">
        <v>-22637.8</v>
      </c>
      <c r="D73" s="35">
        <v>-21400.42</v>
      </c>
      <c r="E73" s="35">
        <v>-15007.26</v>
      </c>
      <c r="F73" s="35">
        <v>-20623.08</v>
      </c>
      <c r="G73" s="35">
        <v>-31426.41</v>
      </c>
      <c r="H73" s="35">
        <v>-15388</v>
      </c>
      <c r="I73" s="35">
        <v>-5409.59</v>
      </c>
      <c r="J73" s="35">
        <v>-11152.33</v>
      </c>
      <c r="K73" s="48">
        <f t="shared" si="18"/>
        <v>-158639.11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-1292.56</v>
      </c>
      <c r="C91" s="35">
        <v>-1947.4</v>
      </c>
      <c r="D91" s="35">
        <v>-2148.56</v>
      </c>
      <c r="E91" s="35">
        <v>-1065.72</v>
      </c>
      <c r="F91" s="35">
        <v>-2324.04</v>
      </c>
      <c r="G91" s="35">
        <v>-1125.64</v>
      </c>
      <c r="H91" s="35">
        <v>-573.52</v>
      </c>
      <c r="I91" s="35">
        <v>0</v>
      </c>
      <c r="J91" s="35">
        <v>-826.04</v>
      </c>
      <c r="K91" s="35">
        <f t="shared" si="18"/>
        <v>-11303.48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-12414.45</v>
      </c>
      <c r="F92" s="19">
        <v>0</v>
      </c>
      <c r="G92" s="19">
        <v>0</v>
      </c>
      <c r="H92" s="19">
        <v>0</v>
      </c>
      <c r="I92" s="48">
        <v>-7131.54</v>
      </c>
      <c r="J92" s="48">
        <v>-15135.86</v>
      </c>
      <c r="K92" s="48">
        <f t="shared" si="18"/>
        <v>-34681.850000000006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934447.54</v>
      </c>
      <c r="C97" s="24">
        <f t="shared" si="21"/>
        <v>1913375.7600000002</v>
      </c>
      <c r="D97" s="24">
        <f t="shared" si="21"/>
        <v>2308223.9499999997</v>
      </c>
      <c r="E97" s="24">
        <f t="shared" si="21"/>
        <v>977779.39</v>
      </c>
      <c r="F97" s="24">
        <f t="shared" si="21"/>
        <v>1026109.0299999999</v>
      </c>
      <c r="G97" s="24">
        <f t="shared" si="21"/>
        <v>2184381.87</v>
      </c>
      <c r="H97" s="24">
        <f t="shared" si="21"/>
        <v>1223802.1300000001</v>
      </c>
      <c r="I97" s="24">
        <f>+I98+I99</f>
        <v>478739.45</v>
      </c>
      <c r="J97" s="24">
        <f>+J98+J99</f>
        <v>741331.53</v>
      </c>
      <c r="K97" s="48">
        <f>SUM(B97:J97)</f>
        <v>11788190.649999999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916960.02</v>
      </c>
      <c r="C98" s="24">
        <f t="shared" si="22"/>
        <v>1891234.6200000003</v>
      </c>
      <c r="D98" s="24">
        <f t="shared" si="22"/>
        <v>2282824.76</v>
      </c>
      <c r="E98" s="24">
        <f t="shared" si="22"/>
        <v>956759.2000000001</v>
      </c>
      <c r="F98" s="24">
        <f t="shared" si="22"/>
        <v>1004528.59</v>
      </c>
      <c r="G98" s="24">
        <f t="shared" si="22"/>
        <v>2156539.68</v>
      </c>
      <c r="H98" s="24">
        <f t="shared" si="22"/>
        <v>1205580.77</v>
      </c>
      <c r="I98" s="24">
        <f t="shared" si="22"/>
        <v>478739.45</v>
      </c>
      <c r="J98" s="24">
        <f t="shared" si="22"/>
        <v>728140.16</v>
      </c>
      <c r="K98" s="48">
        <f>SUM(B98:J98)</f>
        <v>11621307.25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17487.52</v>
      </c>
      <c r="C99" s="24">
        <f t="shared" si="23"/>
        <v>22141.14</v>
      </c>
      <c r="D99" s="24">
        <f t="shared" si="23"/>
        <v>25399.19</v>
      </c>
      <c r="E99" s="24">
        <f t="shared" si="23"/>
        <v>21020.19</v>
      </c>
      <c r="F99" s="24">
        <f t="shared" si="23"/>
        <v>21580.44</v>
      </c>
      <c r="G99" s="24">
        <f t="shared" si="23"/>
        <v>27842.19</v>
      </c>
      <c r="H99" s="24">
        <f t="shared" si="23"/>
        <v>18221.36</v>
      </c>
      <c r="I99" s="19">
        <f t="shared" si="23"/>
        <v>0</v>
      </c>
      <c r="J99" s="24">
        <f t="shared" si="23"/>
        <v>13191.37</v>
      </c>
      <c r="K99" s="48">
        <f>SUM(B99:J99)</f>
        <v>166883.40000000002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11788190.64</v>
      </c>
      <c r="L105" s="54"/>
    </row>
    <row r="106" spans="1:11" ht="18.75" customHeight="1">
      <c r="A106" s="26" t="s">
        <v>74</v>
      </c>
      <c r="B106" s="27">
        <v>128281.93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128281.93</v>
      </c>
    </row>
    <row r="107" spans="1:11" ht="18.75" customHeight="1">
      <c r="A107" s="26" t="s">
        <v>75</v>
      </c>
      <c r="B107" s="27">
        <v>806165.6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806165.6</v>
      </c>
    </row>
    <row r="108" spans="1:11" ht="18.75" customHeight="1">
      <c r="A108" s="26" t="s">
        <v>76</v>
      </c>
      <c r="B108" s="40">
        <v>0</v>
      </c>
      <c r="C108" s="27">
        <f>+C97</f>
        <v>1913375.7600000002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1913375.7600000002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2308223.9499999997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2308223.9499999997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977779.39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977779.39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268253.08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268253.08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488814.53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488814.53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269041.42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269041.42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657525.73</v>
      </c>
      <c r="H114" s="40">
        <v>0</v>
      </c>
      <c r="I114" s="40">
        <v>0</v>
      </c>
      <c r="J114" s="40">
        <v>0</v>
      </c>
      <c r="K114" s="41">
        <f t="shared" si="24"/>
        <v>657525.73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51726.05</v>
      </c>
      <c r="H115" s="40">
        <v>0</v>
      </c>
      <c r="I115" s="40">
        <v>0</v>
      </c>
      <c r="J115" s="40">
        <v>0</v>
      </c>
      <c r="K115" s="41">
        <f t="shared" si="24"/>
        <v>51726.05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333014.59</v>
      </c>
      <c r="H116" s="40">
        <v>0</v>
      </c>
      <c r="I116" s="40">
        <v>0</v>
      </c>
      <c r="J116" s="40">
        <v>0</v>
      </c>
      <c r="K116" s="41">
        <f t="shared" si="24"/>
        <v>333014.59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325427.11</v>
      </c>
      <c r="H117" s="40">
        <v>0</v>
      </c>
      <c r="I117" s="40">
        <v>0</v>
      </c>
      <c r="J117" s="40">
        <v>0</v>
      </c>
      <c r="K117" s="41">
        <f t="shared" si="24"/>
        <v>325427.11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816688.39</v>
      </c>
      <c r="H118" s="40">
        <v>0</v>
      </c>
      <c r="I118" s="40">
        <v>0</v>
      </c>
      <c r="J118" s="40">
        <v>0</v>
      </c>
      <c r="K118" s="41">
        <f t="shared" si="24"/>
        <v>816688.39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449600.32</v>
      </c>
      <c r="I119" s="40">
        <v>0</v>
      </c>
      <c r="J119" s="40">
        <v>0</v>
      </c>
      <c r="K119" s="41">
        <f t="shared" si="24"/>
        <v>449600.32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774201.81</v>
      </c>
      <c r="I120" s="40">
        <v>0</v>
      </c>
      <c r="J120" s="40">
        <v>0</v>
      </c>
      <c r="K120" s="41">
        <f t="shared" si="24"/>
        <v>774201.81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478739.45</v>
      </c>
      <c r="J121" s="40">
        <v>0</v>
      </c>
      <c r="K121" s="41">
        <f t="shared" si="24"/>
        <v>478739.45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741331.53</v>
      </c>
      <c r="K122" s="44">
        <f t="shared" si="24"/>
        <v>741331.53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2015-02-18T20:02:55Z</dcterms:modified>
  <cp:category/>
  <cp:version/>
  <cp:contentType/>
  <cp:contentStatus/>
</cp:coreProperties>
</file>