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<sst xmlns="http://schemas.openxmlformats.org/spreadsheetml/2006/main" count="110" uniqueCount="108">
  <si>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</si>
  <si>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</si>
  <si>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</si>
  <si>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</si>
  <si>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</si>
  <si>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</si>
  <si>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</si>
  <si>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</si>
  <si>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</si>
  <si>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</si>
  <si>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</si>
  <si>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</si>
  <si>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</si>
  <si>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</si>
  <si>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</si>
  <si>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</si>
  <si>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</si>
  <si>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</si>
  <si>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</si>
  <si>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</si>
  <si>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</si>
  <si>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</si>
  <si>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</si>
  <si>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</si>
  <si>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</si>
  <si>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</si>
  <si>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</si>
  <si>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</si>
  <si>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</si>
  <si>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</si>
  <si>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</si>
  <si>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</si>
  <si>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</si>
  <si>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</si>
  <si>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</si>
  <si>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</si>
  <si>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</si>
  <si>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</si>
  <si>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</si>
  <si>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</si>
  <si>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</si>
  <si>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</si>
  <si>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 xml:space="preserve">6. Remuneração Bruta do Operador 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</si>
  <si>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</si>
  <si>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</si>
  <si>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</si>
  <si>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</si>
  <si>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</si>
  <si>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</si>
  <si>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</si>
  <si>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</si>
  <si>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</si>
  <si>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</si>
  <si>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</si>
  <si>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</si>
  <si>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</si>
  <si>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</si>
  <si>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</si>
  <si>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</si>
  <si>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</si>
  <si>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</si>
  <si>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</si>
  <si>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</si>
  <si>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</si>
  <si>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</si>
  <si>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</si>
  <si>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</si>
  <si>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</si>
  <si>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</si>
  <si>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</si>
  <si>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</si>
  <si>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</si>
  <si>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</si>
  <si>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</si>
  <si>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</si>
  <si>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</si>
  <si>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</si>
  <si>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</si>
  <si>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</si>
  <si>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</si>
  <si>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</si>
  <si>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</si>
  <si>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</si>
  <si>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</si>
  <si>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</si>
  <si>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</si>
  <si>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</si>
  <si>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</si>
  <si>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</si>
  <si>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</si>
  <si>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</si>
  <si>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Consórcios/Empresas</t>
  </si>
  <si>
    <t>9. Distribuição da Remuneração entre as Empresas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</si>
  <si>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</si>
  <si>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</si>
  <si>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</si>
  <si>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</si>
  <si>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</si>
  <si>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01 A 31/12/15 - VENCIMENTO 08/12/15 A 08/01/16</t>
  </si>
  <si>
    <t>5.1.  Quantidade de Validadores Remunerados (Posição em 31/12/15)</t>
  </si>
  <si>
    <t>4.2.  Pela Instalação de Validadores Eletrônicos (Posição em 31/12/15)</t>
  </si>
  <si>
    <t>7.3. Revisão de Remuneração pelo Transporte Coletivo (1)</t>
  </si>
  <si>
    <t>7.4. Revisão de Remuneração pelo Serviço Atende (2)</t>
  </si>
  <si>
    <t>10. Tarifa de Remuneração por Passageiro (3)</t>
  </si>
  <si>
    <t>7.5. Saldo negativo no período</t>
  </si>
  <si>
    <t>Nota: (1) Revisões no período :
               - passageiros transportados, processada pelo sistema de bilhetagem eletrônica:
                   - período de 21 a 24/11/15, todas as áreas, total de 1.147.814 passageiros;
                   - período de 11 a 13/12/15, área 3.1, total de 15.586 passageiros;
                   - dia 14/12/15, área 3.1, total de 9.661 passageiros;
                   - período de 01 a 30/11/15, todas as áreas, total de 626.553 passageiros.
                   - período de 18 a 21/12/15, área 3.1, total de 23.592 passageiros;
                   - período de 11 a 23/12/15, área 3.1, total de 173.243 passageiros; e               
               - Reembolso da rede da madrugada (linhas noturnas), mês de novembro/15, todas as áreas.
               - Fatores de integração e de gratuidade, período de 01 a 31/11/15, todas as áreas.
          (2) Revisão de preços do serviço atende, período de 01/11 a 14/12/15, área 3.0.
          (3) Tarifa de remuneração de cada empresa considerando a aplicação dos fatores de integração e de gratuidade e, também, reequilibrio interno estabelecido e informado pelo consórcio. Não consideram os acertos financeiros previstos no item 7.</t>
  </si>
  <si>
    <t>Tarifa do período:</t>
  </si>
  <si>
    <t>5. Remuneração dos Validadores Eletrônicos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</si>
</sst>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0" fillId="0" borderId="0" xfId="52" applyFont="1" applyFill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97</xdr:row>
      <xdr:rowOff>0</xdr:rowOff>
    </xdr:from>
    <xdr:to>
      <xdr:col>2</xdr:col>
      <xdr:colOff>914400</xdr:colOff>
      <xdr:row>98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5450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914400</xdr:colOff>
      <xdr:row>98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25450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914400</xdr:colOff>
      <xdr:row>98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25450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7.25390625" style="1" customWidth="1"/>
    <col min="4" max="4" width="17.125" style="1" customWidth="1"/>
    <col min="5" max="5" width="15.75390625" style="1" customWidth="1"/>
    <col min="6" max="6" width="18.25390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7.12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9.00390625" style="1" bestFit="1" customWidth="1"/>
    <col min="17" max="16384" width="9.00390625" style="1" customWidth="1"/>
  </cols>
  <sheetData>
    <row r="1" spans="1:14" ht="21">
      <c r="A1" s="73" t="s">
        <v>40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21">
      <c r="A2" s="74" t="s">
        <v>98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23.25" customHeight="1">
      <c r="A3" s="5"/>
      <c r="B3" s="6"/>
      <c r="C3" s="5" t="s">
        <v>106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5" t="s">
        <v>0</v>
      </c>
      <c r="B4" s="75" t="s">
        <v>91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 t="s">
        <v>1</v>
      </c>
    </row>
    <row r="5" spans="1:14" ht="42" customHeight="1">
      <c r="A5" s="75"/>
      <c r="B5" s="4" t="s">
        <v>84</v>
      </c>
      <c r="C5" s="4" t="s">
        <v>84</v>
      </c>
      <c r="D5" s="4" t="s">
        <v>39</v>
      </c>
      <c r="E5" s="4" t="s">
        <v>96</v>
      </c>
      <c r="F5" s="4" t="s">
        <v>55</v>
      </c>
      <c r="G5" s="4" t="s">
        <v>95</v>
      </c>
      <c r="H5" s="4" t="s">
        <v>56</v>
      </c>
      <c r="I5" s="4" t="s">
        <v>57</v>
      </c>
      <c r="J5" s="4" t="s">
        <v>58</v>
      </c>
      <c r="K5" s="4" t="s">
        <v>57</v>
      </c>
      <c r="L5" s="4" t="s">
        <v>59</v>
      </c>
      <c r="M5" s="4" t="s">
        <v>60</v>
      </c>
      <c r="N5" s="75"/>
    </row>
    <row r="6" spans="1:14" ht="20.25" customHeight="1">
      <c r="A6" s="75"/>
      <c r="B6" s="3" t="s">
        <v>27</v>
      </c>
      <c r="C6" s="3" t="s">
        <v>28</v>
      </c>
      <c r="D6" s="3" t="s">
        <v>29</v>
      </c>
      <c r="E6" s="3" t="s">
        <v>30</v>
      </c>
      <c r="F6" s="3" t="s">
        <v>31</v>
      </c>
      <c r="G6" s="3" t="s">
        <v>32</v>
      </c>
      <c r="H6" s="3" t="s">
        <v>38</v>
      </c>
      <c r="I6" s="3" t="s">
        <v>33</v>
      </c>
      <c r="J6" s="3" t="s">
        <v>35</v>
      </c>
      <c r="K6" s="3" t="s">
        <v>34</v>
      </c>
      <c r="L6" s="3" t="s">
        <v>36</v>
      </c>
      <c r="M6" s="3" t="s">
        <v>37</v>
      </c>
      <c r="N6" s="75"/>
    </row>
    <row r="7" spans="1:14" ht="18.75" customHeight="1">
      <c r="A7" s="9" t="s">
        <v>2</v>
      </c>
      <c r="B7" s="10">
        <f>B8+B20+B24</f>
        <v>12890285</v>
      </c>
      <c r="C7" s="10">
        <f>C8+C20+C24</f>
        <v>9352644</v>
      </c>
      <c r="D7" s="10">
        <f>D8+D20+D24</f>
        <v>9852592</v>
      </c>
      <c r="E7" s="10">
        <f>E8+E20+E24</f>
        <v>1577788</v>
      </c>
      <c r="F7" s="10">
        <f aca="true" t="shared" si="0" ref="F7:M7">F8+F20+F24</f>
        <v>8000827</v>
      </c>
      <c r="G7" s="10">
        <f t="shared" si="0"/>
        <v>12483000</v>
      </c>
      <c r="H7" s="10">
        <f t="shared" si="0"/>
        <v>11819162</v>
      </c>
      <c r="I7" s="10">
        <f t="shared" si="0"/>
        <v>11097306</v>
      </c>
      <c r="J7" s="10">
        <f t="shared" si="0"/>
        <v>7949243</v>
      </c>
      <c r="K7" s="10">
        <f t="shared" si="0"/>
        <v>9748981</v>
      </c>
      <c r="L7" s="10">
        <f t="shared" si="0"/>
        <v>3912120</v>
      </c>
      <c r="M7" s="10">
        <f t="shared" si="0"/>
        <v>2115182</v>
      </c>
      <c r="N7" s="10">
        <f>+N8+N20+N24</f>
        <v>100799130</v>
      </c>
    </row>
    <row r="8" spans="1:14" ht="18.75" customHeight="1">
      <c r="A8" s="11" t="s">
        <v>26</v>
      </c>
      <c r="B8" s="12">
        <f>+B9+B12+B16</f>
        <v>7452195</v>
      </c>
      <c r="C8" s="12">
        <f>+C9+C12+C16</f>
        <v>5674911</v>
      </c>
      <c r="D8" s="12">
        <f>+D9+D12+D16</f>
        <v>6344849</v>
      </c>
      <c r="E8" s="12">
        <f>+E9+E12+E16</f>
        <v>961562</v>
      </c>
      <c r="F8" s="12">
        <f aca="true" t="shared" si="1" ref="F8:M8">+F9+F12+F16</f>
        <v>4895333</v>
      </c>
      <c r="G8" s="12">
        <f t="shared" si="1"/>
        <v>7704501</v>
      </c>
      <c r="H8" s="12">
        <f t="shared" si="1"/>
        <v>7031478</v>
      </c>
      <c r="I8" s="12">
        <f t="shared" si="1"/>
        <v>6711448</v>
      </c>
      <c r="J8" s="12">
        <f t="shared" si="1"/>
        <v>4888738</v>
      </c>
      <c r="K8" s="12">
        <f t="shared" si="1"/>
        <v>5648126</v>
      </c>
      <c r="L8" s="12">
        <f t="shared" si="1"/>
        <v>2437658</v>
      </c>
      <c r="M8" s="12">
        <f t="shared" si="1"/>
        <v>1380712</v>
      </c>
      <c r="N8" s="12">
        <f>SUM(B8:M8)</f>
        <v>61131511</v>
      </c>
    </row>
    <row r="9" spans="1:14" ht="18.75" customHeight="1">
      <c r="A9" s="13" t="s">
        <v>3</v>
      </c>
      <c r="B9" s="14">
        <v>853155</v>
      </c>
      <c r="C9" s="14">
        <v>853245</v>
      </c>
      <c r="D9" s="14">
        <v>648898</v>
      </c>
      <c r="E9" s="14">
        <v>111229</v>
      </c>
      <c r="F9" s="14">
        <v>522198</v>
      </c>
      <c r="G9" s="14">
        <v>907629</v>
      </c>
      <c r="H9" s="14">
        <v>1092623</v>
      </c>
      <c r="I9" s="14">
        <v>579516</v>
      </c>
      <c r="J9" s="14">
        <v>745396</v>
      </c>
      <c r="K9" s="14">
        <v>613608</v>
      </c>
      <c r="L9" s="14">
        <v>359392</v>
      </c>
      <c r="M9" s="14">
        <v>220355</v>
      </c>
      <c r="N9" s="12">
        <f aca="true" t="shared" si="2" ref="N9:N19">SUM(B9:M9)</f>
        <v>7507244</v>
      </c>
    </row>
    <row r="10" spans="1:14" ht="18.75" customHeight="1">
      <c r="A10" s="15" t="s">
        <v>4</v>
      </c>
      <c r="B10" s="14">
        <f>+B9-B11</f>
        <v>853155</v>
      </c>
      <c r="C10" s="14">
        <f>+C9-C11</f>
        <v>853245</v>
      </c>
      <c r="D10" s="14">
        <f>+D9-D11</f>
        <v>648898</v>
      </c>
      <c r="E10" s="14">
        <f>+E9-E11</f>
        <v>111229</v>
      </c>
      <c r="F10" s="14">
        <f aca="true" t="shared" si="3" ref="F10:M10">+F9-F11</f>
        <v>522198</v>
      </c>
      <c r="G10" s="14">
        <f t="shared" si="3"/>
        <v>907629</v>
      </c>
      <c r="H10" s="14">
        <f t="shared" si="3"/>
        <v>1092560</v>
      </c>
      <c r="I10" s="14">
        <f t="shared" si="3"/>
        <v>579516</v>
      </c>
      <c r="J10" s="14">
        <f t="shared" si="3"/>
        <v>745396</v>
      </c>
      <c r="K10" s="14">
        <f t="shared" si="3"/>
        <v>613608</v>
      </c>
      <c r="L10" s="14">
        <f t="shared" si="3"/>
        <v>359392</v>
      </c>
      <c r="M10" s="14">
        <f t="shared" si="3"/>
        <v>220355</v>
      </c>
      <c r="N10" s="12">
        <f t="shared" si="2"/>
        <v>7507181</v>
      </c>
    </row>
    <row r="11" spans="1:14" ht="18.75" customHeight="1">
      <c r="A11" s="15" t="s">
        <v>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63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63</v>
      </c>
    </row>
    <row r="12" spans="1:14" ht="18.75" customHeight="1">
      <c r="A12" s="16" t="s">
        <v>21</v>
      </c>
      <c r="B12" s="14">
        <f>B13+B14+B15</f>
        <v>5082920</v>
      </c>
      <c r="C12" s="14">
        <f>C13+C14+C15</f>
        <v>3809002</v>
      </c>
      <c r="D12" s="14">
        <f>D13+D14+D15</f>
        <v>4657618</v>
      </c>
      <c r="E12" s="14">
        <f>E13+E14+E15</f>
        <v>682679</v>
      </c>
      <c r="F12" s="14">
        <f aca="true" t="shared" si="4" ref="F12:M12">F13+F14+F15</f>
        <v>3445318</v>
      </c>
      <c r="G12" s="14">
        <f t="shared" si="4"/>
        <v>5434006</v>
      </c>
      <c r="H12" s="14">
        <f t="shared" si="4"/>
        <v>4785581</v>
      </c>
      <c r="I12" s="14">
        <f t="shared" si="4"/>
        <v>4897269</v>
      </c>
      <c r="J12" s="14">
        <f t="shared" si="4"/>
        <v>3318128</v>
      </c>
      <c r="K12" s="14">
        <f t="shared" si="4"/>
        <v>3981514</v>
      </c>
      <c r="L12" s="14">
        <f t="shared" si="4"/>
        <v>1728215</v>
      </c>
      <c r="M12" s="14">
        <f t="shared" si="4"/>
        <v>981224</v>
      </c>
      <c r="N12" s="12">
        <f t="shared" si="2"/>
        <v>42803474</v>
      </c>
    </row>
    <row r="13" spans="1:14" ht="18.75" customHeight="1">
      <c r="A13" s="15" t="s">
        <v>6</v>
      </c>
      <c r="B13" s="14">
        <v>2562349</v>
      </c>
      <c r="C13" s="14">
        <v>1951240</v>
      </c>
      <c r="D13" s="14">
        <v>2302167</v>
      </c>
      <c r="E13" s="14">
        <v>341702</v>
      </c>
      <c r="F13" s="14">
        <v>1713648</v>
      </c>
      <c r="G13" s="14">
        <v>2732647</v>
      </c>
      <c r="H13" s="14">
        <v>2523082</v>
      </c>
      <c r="I13" s="14">
        <v>2551623</v>
      </c>
      <c r="J13" s="14">
        <v>1639750</v>
      </c>
      <c r="K13" s="14">
        <v>1981421</v>
      </c>
      <c r="L13" s="14">
        <v>853876</v>
      </c>
      <c r="M13" s="14">
        <v>465806</v>
      </c>
      <c r="N13" s="12">
        <f t="shared" si="2"/>
        <v>21619311</v>
      </c>
    </row>
    <row r="14" spans="1:14" ht="18.75" customHeight="1">
      <c r="A14" s="15" t="s">
        <v>7</v>
      </c>
      <c r="B14" s="14">
        <v>2385675</v>
      </c>
      <c r="C14" s="14">
        <v>1711408</v>
      </c>
      <c r="D14" s="14">
        <v>2246015</v>
      </c>
      <c r="E14" s="14">
        <v>315099</v>
      </c>
      <c r="F14" s="14">
        <v>1614945</v>
      </c>
      <c r="G14" s="14">
        <v>2475062</v>
      </c>
      <c r="H14" s="14">
        <v>2109168</v>
      </c>
      <c r="I14" s="14">
        <v>2247841</v>
      </c>
      <c r="J14" s="14">
        <v>1580630</v>
      </c>
      <c r="K14" s="14">
        <v>1908088</v>
      </c>
      <c r="L14" s="14">
        <v>826802</v>
      </c>
      <c r="M14" s="14">
        <v>493486</v>
      </c>
      <c r="N14" s="12">
        <f t="shared" si="2"/>
        <v>19914219</v>
      </c>
    </row>
    <row r="15" spans="1:14" ht="18.75" customHeight="1">
      <c r="A15" s="15" t="s">
        <v>8</v>
      </c>
      <c r="B15" s="14">
        <v>134896</v>
      </c>
      <c r="C15" s="14">
        <v>146354</v>
      </c>
      <c r="D15" s="14">
        <v>109436</v>
      </c>
      <c r="E15" s="14">
        <v>25878</v>
      </c>
      <c r="F15" s="14">
        <v>116725</v>
      </c>
      <c r="G15" s="14">
        <v>226297</v>
      </c>
      <c r="H15" s="14">
        <v>153331</v>
      </c>
      <c r="I15" s="14">
        <v>97805</v>
      </c>
      <c r="J15" s="14">
        <v>97748</v>
      </c>
      <c r="K15" s="14">
        <v>92005</v>
      </c>
      <c r="L15" s="14">
        <v>47537</v>
      </c>
      <c r="M15" s="14">
        <v>21932</v>
      </c>
      <c r="N15" s="12">
        <f t="shared" si="2"/>
        <v>1269944</v>
      </c>
    </row>
    <row r="16" spans="1:14" ht="18.75" customHeight="1">
      <c r="A16" s="16" t="s">
        <v>25</v>
      </c>
      <c r="B16" s="14">
        <f>B17+B18+B19</f>
        <v>1516120</v>
      </c>
      <c r="C16" s="14">
        <f>C17+C18+C19</f>
        <v>1012664</v>
      </c>
      <c r="D16" s="14">
        <f>D17+D18+D19</f>
        <v>1038333</v>
      </c>
      <c r="E16" s="14">
        <f>E17+E18+E19</f>
        <v>167654</v>
      </c>
      <c r="F16" s="14">
        <f aca="true" t="shared" si="5" ref="F16:M16">F17+F18+F19</f>
        <v>927817</v>
      </c>
      <c r="G16" s="14">
        <f t="shared" si="5"/>
        <v>1362866</v>
      </c>
      <c r="H16" s="14">
        <f t="shared" si="5"/>
        <v>1153274</v>
      </c>
      <c r="I16" s="14">
        <f t="shared" si="5"/>
        <v>1234663</v>
      </c>
      <c r="J16" s="14">
        <f t="shared" si="5"/>
        <v>825214</v>
      </c>
      <c r="K16" s="14">
        <f t="shared" si="5"/>
        <v>1053004</v>
      </c>
      <c r="L16" s="14">
        <f t="shared" si="5"/>
        <v>350051</v>
      </c>
      <c r="M16" s="14">
        <f t="shared" si="5"/>
        <v>179133</v>
      </c>
      <c r="N16" s="12">
        <f t="shared" si="2"/>
        <v>10820793</v>
      </c>
    </row>
    <row r="17" spans="1:14" ht="18.75" customHeight="1">
      <c r="A17" s="15" t="s">
        <v>22</v>
      </c>
      <c r="B17" s="14">
        <v>236187</v>
      </c>
      <c r="C17" s="14">
        <v>171241</v>
      </c>
      <c r="D17" s="14">
        <v>158611</v>
      </c>
      <c r="E17" s="14">
        <v>26920</v>
      </c>
      <c r="F17" s="14">
        <v>144982</v>
      </c>
      <c r="G17" s="14">
        <v>239412</v>
      </c>
      <c r="H17" s="14">
        <v>202437</v>
      </c>
      <c r="I17" s="14">
        <v>224146</v>
      </c>
      <c r="J17" s="14">
        <v>152147</v>
      </c>
      <c r="K17" s="14">
        <v>192699</v>
      </c>
      <c r="L17" s="14">
        <v>66138</v>
      </c>
      <c r="M17" s="14">
        <v>30045</v>
      </c>
      <c r="N17" s="12">
        <f t="shared" si="2"/>
        <v>1844965</v>
      </c>
    </row>
    <row r="18" spans="1:14" ht="18.75" customHeight="1">
      <c r="A18" s="15" t="s">
        <v>23</v>
      </c>
      <c r="B18" s="14">
        <v>112550</v>
      </c>
      <c r="C18" s="14">
        <v>52451</v>
      </c>
      <c r="D18" s="14">
        <v>105240</v>
      </c>
      <c r="E18" s="14">
        <v>12719</v>
      </c>
      <c r="F18" s="14">
        <v>69847</v>
      </c>
      <c r="G18" s="14">
        <v>97186</v>
      </c>
      <c r="H18" s="14">
        <v>100877</v>
      </c>
      <c r="I18" s="14">
        <v>112898</v>
      </c>
      <c r="J18" s="14">
        <v>76676</v>
      </c>
      <c r="K18" s="14">
        <v>118633</v>
      </c>
      <c r="L18" s="14">
        <v>34876</v>
      </c>
      <c r="M18" s="14">
        <v>16014</v>
      </c>
      <c r="N18" s="12">
        <f t="shared" si="2"/>
        <v>909967</v>
      </c>
    </row>
    <row r="19" spans="1:14" ht="18.75" customHeight="1">
      <c r="A19" s="15" t="s">
        <v>24</v>
      </c>
      <c r="B19" s="14">
        <v>1167383</v>
      </c>
      <c r="C19" s="14">
        <v>788972</v>
      </c>
      <c r="D19" s="14">
        <v>774482</v>
      </c>
      <c r="E19" s="14">
        <v>128015</v>
      </c>
      <c r="F19" s="14">
        <v>712988</v>
      </c>
      <c r="G19" s="14">
        <v>1026268</v>
      </c>
      <c r="H19" s="14">
        <v>849960</v>
      </c>
      <c r="I19" s="14">
        <v>897619</v>
      </c>
      <c r="J19" s="14">
        <v>596391</v>
      </c>
      <c r="K19" s="14">
        <v>741672</v>
      </c>
      <c r="L19" s="14">
        <v>249037</v>
      </c>
      <c r="M19" s="14">
        <v>133074</v>
      </c>
      <c r="N19" s="12">
        <f t="shared" si="2"/>
        <v>8065861</v>
      </c>
    </row>
    <row r="20" spans="1:14" ht="18.75" customHeight="1">
      <c r="A20" s="17" t="s">
        <v>9</v>
      </c>
      <c r="B20" s="18">
        <f>B21+B22+B23</f>
        <v>3705520</v>
      </c>
      <c r="C20" s="18">
        <f>C21+C22+C23</f>
        <v>2251855</v>
      </c>
      <c r="D20" s="18">
        <f>D21+D22+D23</f>
        <v>2175951</v>
      </c>
      <c r="E20" s="18">
        <f>E21+E22+E23</f>
        <v>344341</v>
      </c>
      <c r="F20" s="18">
        <f aca="true" t="shared" si="6" ref="F20:M20">F21+F22+F23</f>
        <v>1795871</v>
      </c>
      <c r="G20" s="18">
        <f t="shared" si="6"/>
        <v>2815966</v>
      </c>
      <c r="H20" s="18">
        <f t="shared" si="6"/>
        <v>3014992</v>
      </c>
      <c r="I20" s="18">
        <f t="shared" si="6"/>
        <v>3082008</v>
      </c>
      <c r="J20" s="18">
        <f t="shared" si="6"/>
        <v>1962653</v>
      </c>
      <c r="K20" s="18">
        <f t="shared" si="6"/>
        <v>3050188</v>
      </c>
      <c r="L20" s="18">
        <f t="shared" si="6"/>
        <v>1122807</v>
      </c>
      <c r="M20" s="18">
        <f t="shared" si="6"/>
        <v>578006</v>
      </c>
      <c r="N20" s="12">
        <f aca="true" t="shared" si="7" ref="N20:N26">SUM(B20:M20)</f>
        <v>25900158</v>
      </c>
    </row>
    <row r="21" spans="1:14" ht="18.75" customHeight="1">
      <c r="A21" s="13" t="s">
        <v>10</v>
      </c>
      <c r="B21" s="14">
        <v>2046677</v>
      </c>
      <c r="C21" s="14">
        <v>1322161</v>
      </c>
      <c r="D21" s="14">
        <v>1246107</v>
      </c>
      <c r="E21" s="14">
        <v>198412</v>
      </c>
      <c r="F21" s="14">
        <v>1025540</v>
      </c>
      <c r="G21" s="14">
        <v>1623081</v>
      </c>
      <c r="H21" s="14">
        <v>1790258</v>
      </c>
      <c r="I21" s="14">
        <v>1788530</v>
      </c>
      <c r="J21" s="14">
        <v>1100019</v>
      </c>
      <c r="K21" s="14">
        <v>1670754</v>
      </c>
      <c r="L21" s="14">
        <v>618941</v>
      </c>
      <c r="M21" s="14">
        <v>311540</v>
      </c>
      <c r="N21" s="12">
        <f t="shared" si="7"/>
        <v>14742020</v>
      </c>
    </row>
    <row r="22" spans="1:14" ht="18.75" customHeight="1">
      <c r="A22" s="13" t="s">
        <v>11</v>
      </c>
      <c r="B22" s="14">
        <v>1581532</v>
      </c>
      <c r="C22" s="14">
        <v>866778</v>
      </c>
      <c r="D22" s="14">
        <v>886279</v>
      </c>
      <c r="E22" s="14">
        <v>135735</v>
      </c>
      <c r="F22" s="14">
        <v>722608</v>
      </c>
      <c r="G22" s="14">
        <v>1102823</v>
      </c>
      <c r="H22" s="14">
        <v>1156123</v>
      </c>
      <c r="I22" s="14">
        <v>1241170</v>
      </c>
      <c r="J22" s="14">
        <v>817655</v>
      </c>
      <c r="K22" s="14">
        <v>1322296</v>
      </c>
      <c r="L22" s="14">
        <v>479907</v>
      </c>
      <c r="M22" s="14">
        <v>255943</v>
      </c>
      <c r="N22" s="12">
        <f t="shared" si="7"/>
        <v>10568849</v>
      </c>
    </row>
    <row r="23" spans="1:14" ht="18.75" customHeight="1">
      <c r="A23" s="13" t="s">
        <v>12</v>
      </c>
      <c r="B23" s="14">
        <v>77311</v>
      </c>
      <c r="C23" s="14">
        <v>62916</v>
      </c>
      <c r="D23" s="14">
        <v>43565</v>
      </c>
      <c r="E23" s="14">
        <v>10194</v>
      </c>
      <c r="F23" s="14">
        <v>47723</v>
      </c>
      <c r="G23" s="14">
        <v>90062</v>
      </c>
      <c r="H23" s="14">
        <v>68611</v>
      </c>
      <c r="I23" s="14">
        <v>52308</v>
      </c>
      <c r="J23" s="14">
        <v>44979</v>
      </c>
      <c r="K23" s="14">
        <v>57138</v>
      </c>
      <c r="L23" s="14">
        <v>23959</v>
      </c>
      <c r="M23" s="14">
        <v>10523</v>
      </c>
      <c r="N23" s="12">
        <f t="shared" si="7"/>
        <v>589289</v>
      </c>
    </row>
    <row r="24" spans="1:14" ht="18.75" customHeight="1">
      <c r="A24" s="17" t="s">
        <v>13</v>
      </c>
      <c r="B24" s="14">
        <f>B25+B26</f>
        <v>1732570</v>
      </c>
      <c r="C24" s="14">
        <f>C25+C26</f>
        <v>1425878</v>
      </c>
      <c r="D24" s="14">
        <f>D25+D26</f>
        <v>1331792</v>
      </c>
      <c r="E24" s="14">
        <f>E25+E26</f>
        <v>271885</v>
      </c>
      <c r="F24" s="14">
        <f aca="true" t="shared" si="8" ref="F24:M24">F25+F26</f>
        <v>1309623</v>
      </c>
      <c r="G24" s="14">
        <f t="shared" si="8"/>
        <v>1962533</v>
      </c>
      <c r="H24" s="14">
        <f t="shared" si="8"/>
        <v>1772692</v>
      </c>
      <c r="I24" s="14">
        <f t="shared" si="8"/>
        <v>1303850</v>
      </c>
      <c r="J24" s="14">
        <f t="shared" si="8"/>
        <v>1097852</v>
      </c>
      <c r="K24" s="14">
        <f t="shared" si="8"/>
        <v>1050667</v>
      </c>
      <c r="L24" s="14">
        <f t="shared" si="8"/>
        <v>351655</v>
      </c>
      <c r="M24" s="14">
        <f t="shared" si="8"/>
        <v>156464</v>
      </c>
      <c r="N24" s="12">
        <f t="shared" si="7"/>
        <v>13767461</v>
      </c>
    </row>
    <row r="25" spans="1:14" ht="18.75" customHeight="1">
      <c r="A25" s="13" t="s">
        <v>14</v>
      </c>
      <c r="B25" s="14">
        <v>1108842</v>
      </c>
      <c r="C25" s="14">
        <v>912564</v>
      </c>
      <c r="D25" s="14">
        <v>852347</v>
      </c>
      <c r="E25" s="14">
        <v>174007</v>
      </c>
      <c r="F25" s="14">
        <v>838157</v>
      </c>
      <c r="G25" s="14">
        <v>1256022</v>
      </c>
      <c r="H25" s="14">
        <v>1134523</v>
      </c>
      <c r="I25" s="14">
        <v>834465</v>
      </c>
      <c r="J25" s="14">
        <v>702624</v>
      </c>
      <c r="K25" s="14">
        <v>672427</v>
      </c>
      <c r="L25" s="14">
        <v>225059</v>
      </c>
      <c r="M25" s="14">
        <v>100136</v>
      </c>
      <c r="N25" s="12">
        <f t="shared" si="7"/>
        <v>8811173</v>
      </c>
    </row>
    <row r="26" spans="1:14" ht="18.75" customHeight="1">
      <c r="A26" s="13" t="s">
        <v>15</v>
      </c>
      <c r="B26" s="14">
        <v>623728</v>
      </c>
      <c r="C26" s="14">
        <v>513314</v>
      </c>
      <c r="D26" s="14">
        <v>479445</v>
      </c>
      <c r="E26" s="14">
        <v>97878</v>
      </c>
      <c r="F26" s="14">
        <v>471466</v>
      </c>
      <c r="G26" s="14">
        <v>706511</v>
      </c>
      <c r="H26" s="14">
        <v>638169</v>
      </c>
      <c r="I26" s="14">
        <v>469385</v>
      </c>
      <c r="J26" s="14">
        <v>395228</v>
      </c>
      <c r="K26" s="14">
        <v>378240</v>
      </c>
      <c r="L26" s="14">
        <v>126596</v>
      </c>
      <c r="M26" s="14">
        <v>56328</v>
      </c>
      <c r="N26" s="12">
        <f t="shared" si="7"/>
        <v>4956288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19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16</v>
      </c>
      <c r="B29" s="22">
        <v>0.9868</v>
      </c>
      <c r="C29" s="22">
        <v>1</v>
      </c>
      <c r="D29" s="22">
        <v>0.9963</v>
      </c>
      <c r="E29" s="22">
        <v>0.9878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3"/>
    </row>
    <row r="30" spans="1:14" ht="18.75" customHeight="1">
      <c r="A30" s="17" t="s">
        <v>17</v>
      </c>
      <c r="B30" s="22">
        <v>0.9515</v>
      </c>
      <c r="C30" s="22">
        <v>0.9869</v>
      </c>
      <c r="D30" s="22">
        <v>0.9431</v>
      </c>
      <c r="E30" s="22">
        <v>0.9724</v>
      </c>
      <c r="F30" s="22">
        <v>0.9759</v>
      </c>
      <c r="G30" s="22">
        <v>0.9742</v>
      </c>
      <c r="H30" s="22">
        <v>0.9869</v>
      </c>
      <c r="I30" s="22">
        <v>0.9706</v>
      </c>
      <c r="J30" s="22">
        <v>0.9545</v>
      </c>
      <c r="K30" s="22">
        <v>0.9626</v>
      </c>
      <c r="L30" s="22">
        <v>0.9615</v>
      </c>
      <c r="M30" s="22">
        <v>0.8872</v>
      </c>
      <c r="N30" s="6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0" t="s">
        <v>41</v>
      </c>
      <c r="B32" s="23">
        <f>(((+B$8+B$20)*B$29)+(B$24*B$30))/B$7</f>
        <v>0.9820553631669122</v>
      </c>
      <c r="C32" s="23">
        <f aca="true" t="shared" si="9" ref="C32:M32">(((+C$8+C$20)*C$29)+(C$24*C$30))/C$7</f>
        <v>0.9980028105635155</v>
      </c>
      <c r="D32" s="23">
        <f t="shared" si="9"/>
        <v>0.9891088634544086</v>
      </c>
      <c r="E32" s="23">
        <f t="shared" si="9"/>
        <v>0.9851462664185555</v>
      </c>
      <c r="F32" s="23">
        <f t="shared" si="9"/>
        <v>0.9960551685094553</v>
      </c>
      <c r="G32" s="23">
        <f t="shared" si="9"/>
        <v>0.9959438154770489</v>
      </c>
      <c r="H32" s="23">
        <f t="shared" si="9"/>
        <v>0.9980352020557802</v>
      </c>
      <c r="I32" s="23">
        <f t="shared" si="9"/>
        <v>0.9965457210966338</v>
      </c>
      <c r="J32" s="23">
        <f t="shared" si="9"/>
        <v>0.9937160977466659</v>
      </c>
      <c r="K32" s="23">
        <f t="shared" si="9"/>
        <v>0.9959693278918073</v>
      </c>
      <c r="L32" s="23">
        <f t="shared" si="9"/>
        <v>0.9965392887999346</v>
      </c>
      <c r="M32" s="23">
        <f t="shared" si="9"/>
        <v>0.9916559713537653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18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65"/>
    </row>
    <row r="35" spans="1:14" ht="18.75" customHeight="1">
      <c r="A35" s="17" t="s">
        <v>20</v>
      </c>
      <c r="B35" s="26">
        <f>B32*B34</f>
        <v>1.850388715279096</v>
      </c>
      <c r="C35" s="26">
        <f>C32*C34</f>
        <v>1.8168641166308799</v>
      </c>
      <c r="D35" s="26">
        <f>D32*D34</f>
        <v>1.668527741761242</v>
      </c>
      <c r="E35" s="26">
        <f>E32*E34</f>
        <v>2.1259456429312427</v>
      </c>
      <c r="F35" s="26">
        <f aca="true" t="shared" si="10" ref="F35:M35">F32*F34</f>
        <v>1.9597385440423534</v>
      </c>
      <c r="G35" s="26">
        <f t="shared" si="10"/>
        <v>1.5538715409072918</v>
      </c>
      <c r="H35" s="26">
        <f t="shared" si="10"/>
        <v>1.816923085342548</v>
      </c>
      <c r="I35" s="26">
        <f t="shared" si="10"/>
        <v>1.7710610555329374</v>
      </c>
      <c r="J35" s="26">
        <f t="shared" si="10"/>
        <v>1.9889227696399518</v>
      </c>
      <c r="K35" s="26">
        <f t="shared" si="10"/>
        <v>1.9059865027865515</v>
      </c>
      <c r="L35" s="26">
        <f t="shared" si="10"/>
        <v>2.2650341495133715</v>
      </c>
      <c r="M35" s="26">
        <f t="shared" si="10"/>
        <v>2.2128803000759274</v>
      </c>
      <c r="N35" s="27"/>
    </row>
    <row r="36" spans="1:14" ht="18.75" customHeight="1">
      <c r="A36" s="52" t="s">
        <v>100</v>
      </c>
      <c r="B36" s="26">
        <v>-0.0060781022</v>
      </c>
      <c r="C36" s="26">
        <v>-0.005986467</v>
      </c>
      <c r="D36" s="26">
        <v>-0.0054832003</v>
      </c>
      <c r="E36" s="26">
        <v>-0.0061859344</v>
      </c>
      <c r="F36" s="26">
        <v>-0.0063294659</v>
      </c>
      <c r="G36" s="26">
        <v>-0.005075683</v>
      </c>
      <c r="H36" s="26">
        <v>-0.0055873692</v>
      </c>
      <c r="I36" s="26">
        <v>-0.0056660908</v>
      </c>
      <c r="J36" s="26">
        <v>-0.0063206372</v>
      </c>
      <c r="K36" s="26">
        <v>-0.0062231462</v>
      </c>
      <c r="L36" s="26">
        <v>-0.0073394891</v>
      </c>
      <c r="M36" s="26">
        <v>-0.0072521051</v>
      </c>
      <c r="N36" s="66"/>
    </row>
    <row r="37" spans="1:14" ht="15" customHeight="1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4"/>
    </row>
    <row r="38" spans="1:14" ht="18.75" customHeight="1">
      <c r="A38" s="55" t="s">
        <v>107</v>
      </c>
      <c r="B38" s="56">
        <v>100969.48000000004</v>
      </c>
      <c r="C38" s="56">
        <v>77352.44</v>
      </c>
      <c r="D38" s="56">
        <v>67003.40000000002</v>
      </c>
      <c r="E38" s="56">
        <v>20034.68</v>
      </c>
      <c r="F38" s="56">
        <v>67003.40000000002</v>
      </c>
      <c r="G38" s="56">
        <v>82526.96000000006</v>
      </c>
      <c r="H38" s="56">
        <v>89824.35999999997</v>
      </c>
      <c r="I38" s="56">
        <v>78944.6</v>
      </c>
      <c r="J38" s="56">
        <v>65676.59999999998</v>
      </c>
      <c r="K38" s="56">
        <v>80669.44000000002</v>
      </c>
      <c r="L38" s="56">
        <v>39405.96000000002</v>
      </c>
      <c r="M38" s="56">
        <v>22290.240000000016</v>
      </c>
      <c r="N38" s="28">
        <f>SUM(B38:M38)</f>
        <v>791701.5600000003</v>
      </c>
    </row>
    <row r="39" spans="1:14" ht="18.75" customHeight="1">
      <c r="A39" s="52" t="s">
        <v>99</v>
      </c>
      <c r="B39" s="58">
        <v>761</v>
      </c>
      <c r="C39" s="58">
        <v>583</v>
      </c>
      <c r="D39" s="58">
        <v>505</v>
      </c>
      <c r="E39" s="58">
        <v>151</v>
      </c>
      <c r="F39" s="58">
        <v>505</v>
      </c>
      <c r="G39" s="58">
        <v>622</v>
      </c>
      <c r="H39" s="58">
        <v>677</v>
      </c>
      <c r="I39" s="58">
        <v>595</v>
      </c>
      <c r="J39" s="58">
        <v>495</v>
      </c>
      <c r="K39" s="58">
        <v>608</v>
      </c>
      <c r="L39" s="58">
        <v>297</v>
      </c>
      <c r="M39" s="58">
        <v>168</v>
      </c>
      <c r="N39" s="12">
        <v>5967</v>
      </c>
    </row>
    <row r="40" spans="1:14" ht="18.75" customHeight="1">
      <c r="A40" s="52" t="s">
        <v>43</v>
      </c>
      <c r="B40" s="54">
        <v>4.28</v>
      </c>
      <c r="C40" s="54">
        <v>4.28</v>
      </c>
      <c r="D40" s="54">
        <v>4.28</v>
      </c>
      <c r="E40" s="54">
        <v>4.28</v>
      </c>
      <c r="F40" s="54">
        <v>4.28</v>
      </c>
      <c r="G40" s="54">
        <v>4.28</v>
      </c>
      <c r="H40" s="54">
        <v>4.28</v>
      </c>
      <c r="I40" s="54">
        <v>4.28</v>
      </c>
      <c r="J40" s="54">
        <v>4.28</v>
      </c>
      <c r="K40" s="54">
        <v>4.28</v>
      </c>
      <c r="L40" s="54">
        <v>4.28</v>
      </c>
      <c r="M40" s="54">
        <v>4.28</v>
      </c>
      <c r="N40" s="54">
        <v>4.28</v>
      </c>
    </row>
    <row r="41" spans="1:14" ht="15" customHeight="1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</row>
    <row r="42" spans="1:14" ht="18.75" customHeight="1">
      <c r="A42" s="59" t="s">
        <v>42</v>
      </c>
      <c r="B42" s="60">
        <f>B43+B44+B45+B46</f>
        <v>23874590.860654518</v>
      </c>
      <c r="C42" s="60">
        <f aca="true" t="shared" si="11" ref="C42:M42">C43+C44+C45+C46</f>
        <v>17013831.919253536</v>
      </c>
      <c r="D42" s="60">
        <f t="shared" si="11"/>
        <v>16752093.690370096</v>
      </c>
      <c r="E42" s="60">
        <f t="shared" si="11"/>
        <v>3364562.3640745627</v>
      </c>
      <c r="F42" s="60">
        <f t="shared" si="11"/>
        <v>15695864.26611638</v>
      </c>
      <c r="G42" s="60">
        <f t="shared" si="11"/>
        <v>19416100.35528222</v>
      </c>
      <c r="H42" s="60">
        <f t="shared" si="11"/>
        <v>21498275.38722195</v>
      </c>
      <c r="I42" s="60">
        <f t="shared" si="11"/>
        <v>19670045.417925667</v>
      </c>
      <c r="J42" s="60">
        <f t="shared" si="11"/>
        <v>15825822.474092534</v>
      </c>
      <c r="K42" s="60">
        <f t="shared" si="11"/>
        <v>18601407.801922306</v>
      </c>
      <c r="L42" s="60">
        <f t="shared" si="11"/>
        <v>8871764.407002725</v>
      </c>
      <c r="M42" s="60">
        <f t="shared" si="11"/>
        <v>4687577.848869589</v>
      </c>
      <c r="N42" s="60">
        <f>N43+N44+N45+N46</f>
        <v>185271936.7927861</v>
      </c>
    </row>
    <row r="43" spans="1:16" ht="18.75" customHeight="1">
      <c r="A43" s="57" t="s">
        <v>81</v>
      </c>
      <c r="B43" s="54">
        <f aca="true" t="shared" si="12" ref="B43:H43">B35*B7</f>
        <v>23852037.900731403</v>
      </c>
      <c r="C43" s="54">
        <f t="shared" si="12"/>
        <v>16992483.2792231</v>
      </c>
      <c r="D43" s="54">
        <f t="shared" si="12"/>
        <v>16439323.080254879</v>
      </c>
      <c r="E43" s="54">
        <f t="shared" si="12"/>
        <v>3354291.5240691993</v>
      </c>
      <c r="F43" s="54">
        <f t="shared" si="12"/>
        <v>15679529.05611475</v>
      </c>
      <c r="G43" s="54">
        <f t="shared" si="12"/>
        <v>19396978.445145722</v>
      </c>
      <c r="H43" s="54">
        <f t="shared" si="12"/>
        <v>21474508.2872034</v>
      </c>
      <c r="I43" s="54">
        <f>I35*I7</f>
        <v>19654006.477932</v>
      </c>
      <c r="J43" s="54">
        <f>J35*J7</f>
        <v>15810430.404101</v>
      </c>
      <c r="K43" s="54">
        <f>K35*K7</f>
        <v>18581426.201922536</v>
      </c>
      <c r="L43" s="54">
        <f>L35*L7</f>
        <v>8861085.39699425</v>
      </c>
      <c r="M43" s="54">
        <f>M35*M7</f>
        <v>4680644.5788752</v>
      </c>
      <c r="N43" s="56">
        <f>SUM(B43:M43)</f>
        <v>184776744.63256747</v>
      </c>
      <c r="P43" s="69"/>
    </row>
    <row r="44" spans="1:16" ht="18.75" customHeight="1">
      <c r="A44" s="57" t="s">
        <v>82</v>
      </c>
      <c r="B44" s="54">
        <v>-78416.52007688693</v>
      </c>
      <c r="C44" s="54">
        <v>-56003.79996956419</v>
      </c>
      <c r="D44" s="54">
        <v>-54085.85988478369</v>
      </c>
      <c r="E44" s="54">
        <v>-9763.839994636797</v>
      </c>
      <c r="F44" s="54">
        <v>-50668.18999837</v>
      </c>
      <c r="G44" s="54">
        <v>-63405.049863502216</v>
      </c>
      <c r="H44" s="54">
        <v>-66057.25998144971</v>
      </c>
      <c r="I44" s="54">
        <v>-62905.660006333</v>
      </c>
      <c r="J44" s="54">
        <v>-50284.53000846509</v>
      </c>
      <c r="K44" s="54">
        <v>-60687.84000023261</v>
      </c>
      <c r="L44" s="54">
        <v>-28726.9499915256</v>
      </c>
      <c r="M44" s="54">
        <v>-15356.970005611196</v>
      </c>
      <c r="N44" s="28">
        <f>SUM(B44:M44)</f>
        <v>-596362.469781361</v>
      </c>
      <c r="P44" s="69"/>
    </row>
    <row r="45" spans="1:16" ht="18.75" customHeight="1">
      <c r="A45" s="57" t="s">
        <v>44</v>
      </c>
      <c r="B45" s="54">
        <f aca="true" t="shared" si="13" ref="B45:M45">B38</f>
        <v>100969.48000000004</v>
      </c>
      <c r="C45" s="54">
        <f t="shared" si="13"/>
        <v>77352.44</v>
      </c>
      <c r="D45" s="54">
        <f t="shared" si="13"/>
        <v>67003.40000000002</v>
      </c>
      <c r="E45" s="54">
        <f t="shared" si="13"/>
        <v>20034.68</v>
      </c>
      <c r="F45" s="54">
        <f t="shared" si="13"/>
        <v>67003.40000000002</v>
      </c>
      <c r="G45" s="54">
        <f t="shared" si="13"/>
        <v>82526.96000000006</v>
      </c>
      <c r="H45" s="54">
        <f t="shared" si="13"/>
        <v>89824.35999999997</v>
      </c>
      <c r="I45" s="54">
        <f t="shared" si="13"/>
        <v>78944.6</v>
      </c>
      <c r="J45" s="54">
        <f t="shared" si="13"/>
        <v>65676.59999999998</v>
      </c>
      <c r="K45" s="54">
        <f t="shared" si="13"/>
        <v>80669.44000000002</v>
      </c>
      <c r="L45" s="54">
        <f t="shared" si="13"/>
        <v>39405.96000000002</v>
      </c>
      <c r="M45" s="54">
        <f t="shared" si="13"/>
        <v>22290.240000000016</v>
      </c>
      <c r="N45" s="56">
        <f>SUM(B45:M45)</f>
        <v>791701.5600000003</v>
      </c>
      <c r="P45" s="69"/>
    </row>
    <row r="46" spans="1:16" ht="18.75" customHeight="1">
      <c r="A46" s="2" t="s">
        <v>89</v>
      </c>
      <c r="B46" s="54">
        <v>0</v>
      </c>
      <c r="C46" s="54">
        <v>0</v>
      </c>
      <c r="D46" s="54">
        <v>299853.07000000007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6">
        <f>SUM(B46:M46)</f>
        <v>299853.07000000007</v>
      </c>
      <c r="P46" s="67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1"/>
    </row>
    <row r="48" spans="1:14" ht="18.75" customHeight="1">
      <c r="A48" s="2" t="s">
        <v>90</v>
      </c>
      <c r="B48" s="28">
        <f>+B49+B52+B60+B61</f>
        <v>-2915338.71</v>
      </c>
      <c r="C48" s="28">
        <f aca="true" t="shared" si="14" ref="C48:M48">+C49+C52+C60+C61</f>
        <v>-2759778.84</v>
      </c>
      <c r="D48" s="28">
        <f t="shared" si="14"/>
        <v>-1944137.14</v>
      </c>
      <c r="E48" s="28">
        <f>+E49+E52+E60+E61+E62</f>
        <v>351019.61</v>
      </c>
      <c r="F48" s="28">
        <f t="shared" si="14"/>
        <v>-1324790.83</v>
      </c>
      <c r="G48" s="28">
        <f t="shared" si="14"/>
        <v>-2822236.8800000004</v>
      </c>
      <c r="H48" s="28">
        <f t="shared" si="14"/>
        <v>-3437311.78</v>
      </c>
      <c r="I48" s="28">
        <f t="shared" si="14"/>
        <v>-1829551.45</v>
      </c>
      <c r="J48" s="28">
        <f t="shared" si="14"/>
        <v>-2490160.6</v>
      </c>
      <c r="K48" s="28">
        <f t="shared" si="14"/>
        <v>-1894605.15</v>
      </c>
      <c r="L48" s="28">
        <f t="shared" si="14"/>
        <v>-1262802.5</v>
      </c>
      <c r="M48" s="28">
        <f t="shared" si="14"/>
        <v>-766033.78</v>
      </c>
      <c r="N48" s="28">
        <f>+N49+N52+N60+N61</f>
        <v>-23090485.189999998</v>
      </c>
    </row>
    <row r="49" spans="1:14" ht="18.75" customHeight="1">
      <c r="A49" s="17" t="s">
        <v>45</v>
      </c>
      <c r="B49" s="29">
        <f>B50+B51</f>
        <v>-2986042.5</v>
      </c>
      <c r="C49" s="29">
        <f>C50+C51</f>
        <v>-2986357.5</v>
      </c>
      <c r="D49" s="29">
        <f>D50+D51</f>
        <v>-2271143</v>
      </c>
      <c r="E49" s="29">
        <f>E50+E51</f>
        <v>-389301.5</v>
      </c>
      <c r="F49" s="29">
        <f aca="true" t="shared" si="15" ref="F49:M49">F50+F51</f>
        <v>-1827693</v>
      </c>
      <c r="G49" s="29">
        <f t="shared" si="15"/>
        <v>-3176701.5</v>
      </c>
      <c r="H49" s="29">
        <f t="shared" si="15"/>
        <v>-3823960</v>
      </c>
      <c r="I49" s="29">
        <f t="shared" si="15"/>
        <v>-2028306</v>
      </c>
      <c r="J49" s="29">
        <f t="shared" si="15"/>
        <v>-2608886</v>
      </c>
      <c r="K49" s="29">
        <f t="shared" si="15"/>
        <v>-2147628</v>
      </c>
      <c r="L49" s="29">
        <f t="shared" si="15"/>
        <v>-1257872</v>
      </c>
      <c r="M49" s="29">
        <f t="shared" si="15"/>
        <v>-771242.5</v>
      </c>
      <c r="N49" s="28">
        <f aca="true" t="shared" si="16" ref="N49:N62">SUM(B49:M49)</f>
        <v>-26275133.5</v>
      </c>
    </row>
    <row r="50" spans="1:14" ht="18.75" customHeight="1">
      <c r="A50" s="13" t="s">
        <v>46</v>
      </c>
      <c r="B50" s="20">
        <f>ROUND(-B9*$D$3,2)</f>
        <v>-2986042.5</v>
      </c>
      <c r="C50" s="20">
        <f>ROUND(-C9*$D$3,2)</f>
        <v>-2986357.5</v>
      </c>
      <c r="D50" s="20">
        <f>ROUND(-D9*$D$3,2)</f>
        <v>-2271143</v>
      </c>
      <c r="E50" s="20">
        <f>ROUND(-E9*$D$3,2)</f>
        <v>-389301.5</v>
      </c>
      <c r="F50" s="20">
        <f aca="true" t="shared" si="17" ref="F50:M50">ROUND(-F9*$D$3,2)</f>
        <v>-1827693</v>
      </c>
      <c r="G50" s="20">
        <f t="shared" si="17"/>
        <v>-3176701.5</v>
      </c>
      <c r="H50" s="20">
        <f t="shared" si="17"/>
        <v>-3824180.5</v>
      </c>
      <c r="I50" s="20">
        <f t="shared" si="17"/>
        <v>-2028306</v>
      </c>
      <c r="J50" s="20">
        <f t="shared" si="17"/>
        <v>-2608886</v>
      </c>
      <c r="K50" s="20">
        <f t="shared" si="17"/>
        <v>-2147628</v>
      </c>
      <c r="L50" s="20">
        <f t="shared" si="17"/>
        <v>-1257872</v>
      </c>
      <c r="M50" s="20">
        <f t="shared" si="17"/>
        <v>-771242.5</v>
      </c>
      <c r="N50" s="45">
        <f t="shared" si="16"/>
        <v>-26275354</v>
      </c>
    </row>
    <row r="51" spans="1:14" ht="18.75" customHeight="1">
      <c r="A51" s="13" t="s">
        <v>47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18" ref="F51:M51">ROUND(F11*$D$3,2)</f>
        <v>0</v>
      </c>
      <c r="G51" s="20">
        <f t="shared" si="18"/>
        <v>0</v>
      </c>
      <c r="H51" s="20">
        <f t="shared" si="18"/>
        <v>220.5</v>
      </c>
      <c r="I51" s="20">
        <f t="shared" si="18"/>
        <v>0</v>
      </c>
      <c r="J51" s="20">
        <f t="shared" si="18"/>
        <v>0</v>
      </c>
      <c r="K51" s="20">
        <f t="shared" si="18"/>
        <v>0</v>
      </c>
      <c r="L51" s="20">
        <f t="shared" si="18"/>
        <v>0</v>
      </c>
      <c r="M51" s="20">
        <f t="shared" si="18"/>
        <v>0</v>
      </c>
      <c r="N51" s="45">
        <f>SUM(B51:M51)</f>
        <v>220.5</v>
      </c>
    </row>
    <row r="52" spans="1:14" ht="18.75" customHeight="1">
      <c r="A52" s="17" t="s">
        <v>48</v>
      </c>
      <c r="B52" s="29">
        <f>SUM(B53:B59)</f>
        <v>-38992.15</v>
      </c>
      <c r="C52" s="29">
        <f aca="true" t="shared" si="19" ref="C52:M52">SUM(C53:C59)</f>
        <v>-11978.560000000001</v>
      </c>
      <c r="D52" s="29">
        <f t="shared" si="19"/>
        <v>-57566.94</v>
      </c>
      <c r="E52" s="29">
        <f t="shared" si="19"/>
        <v>48440.75</v>
      </c>
      <c r="F52" s="29">
        <f t="shared" si="19"/>
        <v>-67554.97</v>
      </c>
      <c r="G52" s="29">
        <f t="shared" si="19"/>
        <v>-28115.24</v>
      </c>
      <c r="H52" s="29">
        <f t="shared" si="19"/>
        <v>-33541.19</v>
      </c>
      <c r="I52" s="29">
        <f t="shared" si="19"/>
        <v>-35808.9</v>
      </c>
      <c r="J52" s="29">
        <f t="shared" si="19"/>
        <v>-44577.33</v>
      </c>
      <c r="K52" s="29">
        <f t="shared" si="19"/>
        <v>-70585.36</v>
      </c>
      <c r="L52" s="29">
        <f t="shared" si="19"/>
        <v>-37387.43</v>
      </c>
      <c r="M52" s="29">
        <f t="shared" si="19"/>
        <v>-21409.66</v>
      </c>
      <c r="N52" s="29">
        <f>SUM(N53:N59)</f>
        <v>-399076.98</v>
      </c>
    </row>
    <row r="53" spans="1:14" ht="18.75" customHeight="1">
      <c r="A53" s="13" t="s">
        <v>49</v>
      </c>
      <c r="B53" s="27">
        <v>-31640.329999999998</v>
      </c>
      <c r="C53" s="27">
        <v>-6907.94</v>
      </c>
      <c r="D53" s="27">
        <v>-54178.3</v>
      </c>
      <c r="E53" s="27">
        <v>-44038.33</v>
      </c>
      <c r="F53" s="27">
        <v>-66891.57</v>
      </c>
      <c r="G53" s="27">
        <v>-25042.4</v>
      </c>
      <c r="H53" s="27">
        <v>-29586.010000000002</v>
      </c>
      <c r="I53" s="27">
        <v>-31994.58</v>
      </c>
      <c r="J53" s="27">
        <v>-38208.69</v>
      </c>
      <c r="K53" s="27">
        <v>-67533.72</v>
      </c>
      <c r="L53" s="27">
        <v>-34329.43</v>
      </c>
      <c r="M53" s="27">
        <v>-19745.86</v>
      </c>
      <c r="N53" s="27">
        <f t="shared" si="16"/>
        <v>-450097.16</v>
      </c>
    </row>
    <row r="54" spans="1:14" ht="18.75" customHeight="1">
      <c r="A54" s="13" t="s">
        <v>50</v>
      </c>
      <c r="B54" s="27">
        <v>-850.5</v>
      </c>
      <c r="C54" s="27">
        <v>-567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-630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6"/>
        <v>-2047.5</v>
      </c>
    </row>
    <row r="55" spans="1:14" ht="18.75" customHeight="1">
      <c r="A55" s="13" t="s">
        <v>51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6"/>
        <v>0</v>
      </c>
    </row>
    <row r="56" spans="1:14" ht="18.75" customHeight="1">
      <c r="A56" s="13" t="s">
        <v>52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6"/>
        <v>0</v>
      </c>
    </row>
    <row r="57" spans="1:14" ht="18.75" customHeight="1">
      <c r="A57" s="13" t="s">
        <v>53</v>
      </c>
      <c r="B57" s="27">
        <v>0</v>
      </c>
      <c r="C57" s="27">
        <v>-788.58</v>
      </c>
      <c r="D57" s="27">
        <v>-337</v>
      </c>
      <c r="E57" s="27">
        <v>0</v>
      </c>
      <c r="F57" s="27">
        <v>0</v>
      </c>
      <c r="G57" s="27">
        <v>-1348</v>
      </c>
      <c r="H57" s="27">
        <v>-505.5</v>
      </c>
      <c r="I57" s="27">
        <v>0</v>
      </c>
      <c r="J57" s="27">
        <v>0</v>
      </c>
      <c r="K57" s="27">
        <v>0</v>
      </c>
      <c r="L57" s="27">
        <v>-404.4</v>
      </c>
      <c r="M57" s="27">
        <v>-337</v>
      </c>
      <c r="N57" s="27">
        <f t="shared" si="16"/>
        <v>-3720.48</v>
      </c>
    </row>
    <row r="58" spans="1:14" ht="18.75" customHeight="1">
      <c r="A58" s="16" t="s">
        <v>54</v>
      </c>
      <c r="B58" s="27">
        <v>0</v>
      </c>
      <c r="C58" s="27">
        <v>0</v>
      </c>
      <c r="D58" s="27">
        <v>0</v>
      </c>
      <c r="E58" s="27">
        <v>95000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6"/>
        <v>95000</v>
      </c>
    </row>
    <row r="59" spans="1:14" ht="18.75" customHeight="1">
      <c r="A59" s="16" t="s">
        <v>83</v>
      </c>
      <c r="B59" s="27">
        <v>-6501.320000000001</v>
      </c>
      <c r="C59" s="27">
        <v>-3715.0400000000013</v>
      </c>
      <c r="D59" s="27">
        <v>-3051.6400000000012</v>
      </c>
      <c r="E59" s="27">
        <v>-2520.9199999999996</v>
      </c>
      <c r="F59" s="27">
        <v>-663.3999999999996</v>
      </c>
      <c r="G59" s="27">
        <v>-1724.840000000001</v>
      </c>
      <c r="H59" s="27">
        <v>-3449.680000000002</v>
      </c>
      <c r="I59" s="27">
        <v>-3184.319999999998</v>
      </c>
      <c r="J59" s="27">
        <v>-6368.639999999996</v>
      </c>
      <c r="K59" s="27">
        <v>-3051.6400000000012</v>
      </c>
      <c r="L59" s="27">
        <v>-2653.5999999999985</v>
      </c>
      <c r="M59" s="27">
        <v>-1326.7999999999993</v>
      </c>
      <c r="N59" s="27">
        <f t="shared" si="16"/>
        <v>-38211.84</v>
      </c>
    </row>
    <row r="60" spans="1:14" ht="18.75" customHeight="1">
      <c r="A60" s="17" t="s">
        <v>101</v>
      </c>
      <c r="B60" s="30">
        <v>109695.94</v>
      </c>
      <c r="C60" s="30">
        <v>238557.22</v>
      </c>
      <c r="D60" s="30">
        <v>360175.68</v>
      </c>
      <c r="E60" s="30">
        <v>697123.22</v>
      </c>
      <c r="F60" s="30">
        <v>570457.14</v>
      </c>
      <c r="G60" s="30">
        <v>382579.86</v>
      </c>
      <c r="H60" s="30">
        <v>420189.41000000003</v>
      </c>
      <c r="I60" s="30">
        <v>234563.45</v>
      </c>
      <c r="J60" s="30">
        <v>163302.72999999998</v>
      </c>
      <c r="K60" s="30">
        <v>323608.21</v>
      </c>
      <c r="L60" s="30">
        <v>32456.93</v>
      </c>
      <c r="M60" s="30">
        <v>26618.38</v>
      </c>
      <c r="N60" s="27">
        <f t="shared" si="16"/>
        <v>3559328.1700000004</v>
      </c>
    </row>
    <row r="61" spans="1:14" ht="18.75" customHeight="1">
      <c r="A61" s="17" t="s">
        <v>102</v>
      </c>
      <c r="B61" s="30">
        <v>0</v>
      </c>
      <c r="C61" s="30">
        <v>0</v>
      </c>
      <c r="D61" s="30">
        <v>24397.12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6"/>
        <v>24397.12</v>
      </c>
    </row>
    <row r="62" spans="1:14" ht="21.75" customHeight="1">
      <c r="A62" s="35" t="s">
        <v>104</v>
      </c>
      <c r="B62" s="68">
        <v>0</v>
      </c>
      <c r="C62" s="68">
        <v>0</v>
      </c>
      <c r="D62" s="68">
        <v>0</v>
      </c>
      <c r="E62" s="68">
        <v>-5242.86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27">
        <f t="shared" si="16"/>
        <v>-5242.86</v>
      </c>
    </row>
    <row r="63" spans="1:16" ht="23.25" customHeight="1">
      <c r="A63" s="2" t="s">
        <v>93</v>
      </c>
      <c r="B63" s="32">
        <f aca="true" t="shared" si="20" ref="B63:M63">+B42+B48</f>
        <v>20959252.150654517</v>
      </c>
      <c r="C63" s="32">
        <f t="shared" si="20"/>
        <v>14254053.079253536</v>
      </c>
      <c r="D63" s="32">
        <f t="shared" si="20"/>
        <v>14807956.550370095</v>
      </c>
      <c r="E63" s="32">
        <f t="shared" si="20"/>
        <v>3715581.9740745625</v>
      </c>
      <c r="F63" s="32">
        <f t="shared" si="20"/>
        <v>14371073.43611638</v>
      </c>
      <c r="G63" s="32">
        <f t="shared" si="20"/>
        <v>16593863.47528222</v>
      </c>
      <c r="H63" s="32">
        <f t="shared" si="20"/>
        <v>18060963.60722195</v>
      </c>
      <c r="I63" s="32">
        <f t="shared" si="20"/>
        <v>17840493.967925668</v>
      </c>
      <c r="J63" s="32">
        <f t="shared" si="20"/>
        <v>13335661.874092534</v>
      </c>
      <c r="K63" s="32">
        <f t="shared" si="20"/>
        <v>16706802.651922306</v>
      </c>
      <c r="L63" s="32">
        <f t="shared" si="20"/>
        <v>7608961.907002725</v>
      </c>
      <c r="M63" s="32">
        <f t="shared" si="20"/>
        <v>3921544.068869589</v>
      </c>
      <c r="N63" s="32">
        <f>SUM(B63:M63)</f>
        <v>162176208.74278608</v>
      </c>
      <c r="P63" s="67"/>
    </row>
    <row r="64" spans="1:14" ht="15" customHeight="1">
      <c r="A64" s="37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7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92</v>
      </c>
      <c r="B66" s="39">
        <f>SUM(B67:B80)</f>
        <v>20959252.16</v>
      </c>
      <c r="C66" s="39">
        <f aca="true" t="shared" si="21" ref="C66:M66">SUM(C67:C80)</f>
        <v>14254053.040000001</v>
      </c>
      <c r="D66" s="39">
        <f t="shared" si="21"/>
        <v>14807956.56</v>
      </c>
      <c r="E66" s="39">
        <f t="shared" si="21"/>
        <v>3715582.01</v>
      </c>
      <c r="F66" s="39">
        <f t="shared" si="21"/>
        <v>14371073.44</v>
      </c>
      <c r="G66" s="39">
        <f t="shared" si="21"/>
        <v>16593863.58</v>
      </c>
      <c r="H66" s="39">
        <f t="shared" si="21"/>
        <v>18060963.58</v>
      </c>
      <c r="I66" s="39">
        <f t="shared" si="21"/>
        <v>17840493.96</v>
      </c>
      <c r="J66" s="39">
        <f t="shared" si="21"/>
        <v>13335661.870000001</v>
      </c>
      <c r="K66" s="39">
        <f t="shared" si="21"/>
        <v>16706802.650000004</v>
      </c>
      <c r="L66" s="39">
        <f t="shared" si="21"/>
        <v>7608961.9</v>
      </c>
      <c r="M66" s="39">
        <f t="shared" si="21"/>
        <v>3921544.0799999996</v>
      </c>
      <c r="N66" s="32">
        <f>SUM(N67:N80)</f>
        <v>162176208.83000004</v>
      </c>
    </row>
    <row r="67" spans="1:14" ht="18.75" customHeight="1">
      <c r="A67" s="17" t="s">
        <v>85</v>
      </c>
      <c r="B67" s="39">
        <v>4120756.9099999997</v>
      </c>
      <c r="C67" s="39">
        <v>4042749.93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8163506.84</v>
      </c>
    </row>
    <row r="68" spans="1:14" ht="18.75" customHeight="1">
      <c r="A68" s="17" t="s">
        <v>86</v>
      </c>
      <c r="B68" s="39">
        <v>16838495.25</v>
      </c>
      <c r="C68" s="39">
        <v>10211303.110000001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2" ref="N68:N79">SUM(B68:M68)</f>
        <v>27049798.36</v>
      </c>
    </row>
    <row r="69" spans="1:14" ht="18.75" customHeight="1">
      <c r="A69" s="17" t="s">
        <v>70</v>
      </c>
      <c r="B69" s="38">
        <v>0</v>
      </c>
      <c r="C69" s="38">
        <v>0</v>
      </c>
      <c r="D69" s="29">
        <v>14807956.56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2"/>
        <v>14807956.56</v>
      </c>
    </row>
    <row r="70" spans="1:14" ht="18.75" customHeight="1">
      <c r="A70" s="17" t="s">
        <v>61</v>
      </c>
      <c r="B70" s="38">
        <v>0</v>
      </c>
      <c r="C70" s="38">
        <v>0</v>
      </c>
      <c r="D70" s="38">
        <v>0</v>
      </c>
      <c r="E70" s="29">
        <v>3715582.01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2"/>
        <v>3715582.01</v>
      </c>
    </row>
    <row r="71" spans="1:14" ht="18.75" customHeight="1">
      <c r="A71" s="17" t="s">
        <v>62</v>
      </c>
      <c r="B71" s="38">
        <v>0</v>
      </c>
      <c r="C71" s="38">
        <v>0</v>
      </c>
      <c r="D71" s="38">
        <v>0</v>
      </c>
      <c r="E71" s="38">
        <v>0</v>
      </c>
      <c r="F71" s="29">
        <v>14371073.44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2"/>
        <v>14371073.44</v>
      </c>
    </row>
    <row r="72" spans="1:14" ht="18.75" customHeight="1">
      <c r="A72" s="17" t="s">
        <v>97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16593863.58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2"/>
        <v>16593863.58</v>
      </c>
    </row>
    <row r="73" spans="1:14" ht="18.75" customHeight="1">
      <c r="A73" s="17" t="s">
        <v>63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14051122.51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2"/>
        <v>14051122.51</v>
      </c>
    </row>
    <row r="74" spans="1:14" ht="18.75" customHeight="1">
      <c r="A74" s="17" t="s">
        <v>64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4009841.0700000003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2"/>
        <v>4009841.0700000003</v>
      </c>
    </row>
    <row r="75" spans="1:14" ht="18.75" customHeight="1">
      <c r="A75" s="17" t="s">
        <v>65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17840493.96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2"/>
        <v>17840493.96</v>
      </c>
    </row>
    <row r="76" spans="1:14" ht="18.75" customHeight="1">
      <c r="A76" s="17" t="s">
        <v>66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13335661.870000001</v>
      </c>
      <c r="K76" s="38">
        <v>0</v>
      </c>
      <c r="L76" s="38">
        <v>0</v>
      </c>
      <c r="M76" s="38">
        <v>0</v>
      </c>
      <c r="N76" s="32">
        <f t="shared" si="22"/>
        <v>13335661.870000001</v>
      </c>
    </row>
    <row r="77" spans="1:14" ht="18.75" customHeight="1">
      <c r="A77" s="17" t="s">
        <v>67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16706802.650000004</v>
      </c>
      <c r="L77" s="38">
        <v>0</v>
      </c>
      <c r="M77" s="61">
        <v>0</v>
      </c>
      <c r="N77" s="29">
        <f t="shared" si="22"/>
        <v>16706802.650000004</v>
      </c>
    </row>
    <row r="78" spans="1:14" ht="18.75" customHeight="1">
      <c r="A78" s="17" t="s">
        <v>68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7608961.9</v>
      </c>
      <c r="M78" s="38">
        <v>0</v>
      </c>
      <c r="N78" s="32">
        <f t="shared" si="22"/>
        <v>7608961.9</v>
      </c>
    </row>
    <row r="79" spans="1:14" ht="18.75" customHeight="1">
      <c r="A79" s="17" t="s">
        <v>69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3921544.0799999996</v>
      </c>
      <c r="N79" s="29">
        <f t="shared" si="22"/>
        <v>3921544.0799999996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1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103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87</v>
      </c>
      <c r="B84" s="43">
        <v>2.0685850190794453</v>
      </c>
      <c r="C84" s="43">
        <v>2.081981476087445</v>
      </c>
      <c r="D84" s="43">
        <v>0</v>
      </c>
      <c r="E84" s="43">
        <v>0</v>
      </c>
      <c r="F84" s="38">
        <v>0</v>
      </c>
      <c r="G84" s="38">
        <v>0</v>
      </c>
      <c r="H84" s="43">
        <v>0</v>
      </c>
      <c r="I84" s="43">
        <v>0</v>
      </c>
      <c r="J84" s="43">
        <v>0</v>
      </c>
      <c r="K84" s="38">
        <v>0</v>
      </c>
      <c r="L84" s="43">
        <v>0</v>
      </c>
      <c r="M84" s="43">
        <v>0</v>
      </c>
      <c r="N84" s="32"/>
    </row>
    <row r="85" spans="1:14" ht="18.75" customHeight="1">
      <c r="A85" s="17" t="s">
        <v>88</v>
      </c>
      <c r="B85" s="43">
        <v>1.8062052294655053</v>
      </c>
      <c r="C85" s="43">
        <v>1.7313729700803198</v>
      </c>
      <c r="D85" s="43">
        <v>0</v>
      </c>
      <c r="E85" s="43">
        <v>0</v>
      </c>
      <c r="F85" s="38">
        <v>0</v>
      </c>
      <c r="G85" s="38">
        <v>0</v>
      </c>
      <c r="H85" s="43">
        <v>0</v>
      </c>
      <c r="I85" s="43">
        <v>0</v>
      </c>
      <c r="J85" s="43">
        <v>0</v>
      </c>
      <c r="K85" s="38">
        <v>0</v>
      </c>
      <c r="L85" s="43">
        <v>0</v>
      </c>
      <c r="M85" s="43">
        <v>0</v>
      </c>
      <c r="N85" s="32"/>
    </row>
    <row r="86" spans="1:14" ht="18.75" customHeight="1">
      <c r="A86" s="17" t="s">
        <v>80</v>
      </c>
      <c r="B86" s="43">
        <v>0</v>
      </c>
      <c r="C86" s="43">
        <v>0</v>
      </c>
      <c r="D86" s="24">
        <f>(D$43+D$44+D$45)/D$7</f>
        <v>1.6698388221465068</v>
      </c>
      <c r="E86" s="43">
        <v>0</v>
      </c>
      <c r="F86" s="38">
        <v>0</v>
      </c>
      <c r="G86" s="38">
        <v>0</v>
      </c>
      <c r="H86" s="43">
        <v>0</v>
      </c>
      <c r="I86" s="43">
        <v>0</v>
      </c>
      <c r="J86" s="43">
        <v>0</v>
      </c>
      <c r="K86" s="38">
        <v>0</v>
      </c>
      <c r="L86" s="43">
        <v>0</v>
      </c>
      <c r="M86" s="43">
        <v>0</v>
      </c>
      <c r="N86" s="29"/>
    </row>
    <row r="87" spans="1:14" ht="18.75" customHeight="1">
      <c r="A87" s="17" t="s">
        <v>71</v>
      </c>
      <c r="B87" s="43">
        <v>0</v>
      </c>
      <c r="C87" s="43">
        <v>0</v>
      </c>
      <c r="D87" s="43">
        <v>0</v>
      </c>
      <c r="E87" s="43">
        <f>(E$43+E$44+E$45)/E$7</f>
        <v>2.1324552880834196</v>
      </c>
      <c r="F87" s="38">
        <v>0</v>
      </c>
      <c r="G87" s="38">
        <v>0</v>
      </c>
      <c r="H87" s="43">
        <v>0</v>
      </c>
      <c r="I87" s="43">
        <v>0</v>
      </c>
      <c r="J87" s="43">
        <v>0</v>
      </c>
      <c r="K87" s="38">
        <v>0</v>
      </c>
      <c r="L87" s="43">
        <v>0</v>
      </c>
      <c r="M87" s="43">
        <v>0</v>
      </c>
      <c r="N87" s="32"/>
    </row>
    <row r="88" spans="1:14" ht="18.75" customHeight="1">
      <c r="A88" s="17" t="s">
        <v>72</v>
      </c>
      <c r="B88" s="43">
        <v>0</v>
      </c>
      <c r="C88" s="43">
        <v>0</v>
      </c>
      <c r="D88" s="43">
        <v>0</v>
      </c>
      <c r="E88" s="43">
        <v>0</v>
      </c>
      <c r="F88" s="43">
        <f>(F$43+F$44+F$45)/F$7</f>
        <v>1.9617802342328339</v>
      </c>
      <c r="G88" s="38">
        <v>0</v>
      </c>
      <c r="H88" s="43">
        <v>0</v>
      </c>
      <c r="I88" s="43">
        <v>0</v>
      </c>
      <c r="J88" s="43">
        <v>0</v>
      </c>
      <c r="K88" s="38">
        <v>0</v>
      </c>
      <c r="L88" s="43">
        <v>0</v>
      </c>
      <c r="M88" s="43">
        <v>0</v>
      </c>
      <c r="N88" s="29"/>
    </row>
    <row r="89" spans="1:14" ht="18.75" customHeight="1">
      <c r="A89" s="17" t="s">
        <v>94</v>
      </c>
      <c r="B89" s="43">
        <v>0</v>
      </c>
      <c r="C89" s="43">
        <v>0</v>
      </c>
      <c r="D89" s="43">
        <v>0</v>
      </c>
      <c r="E89" s="43">
        <v>0</v>
      </c>
      <c r="F89" s="38">
        <v>0</v>
      </c>
      <c r="G89" s="43">
        <f>(G$43+G$44+G$45)/G$7</f>
        <v>1.5554033770153186</v>
      </c>
      <c r="H89" s="43">
        <v>0</v>
      </c>
      <c r="I89" s="43">
        <v>0</v>
      </c>
      <c r="J89" s="43">
        <v>0</v>
      </c>
      <c r="K89" s="38">
        <v>0</v>
      </c>
      <c r="L89" s="43">
        <v>0</v>
      </c>
      <c r="M89" s="43">
        <v>0</v>
      </c>
      <c r="N89" s="32"/>
    </row>
    <row r="90" spans="1:14" ht="18.75" customHeight="1">
      <c r="A90" s="17" t="s">
        <v>73</v>
      </c>
      <c r="B90" s="43">
        <v>0</v>
      </c>
      <c r="C90" s="43">
        <v>0</v>
      </c>
      <c r="D90" s="43">
        <v>0</v>
      </c>
      <c r="E90" s="43">
        <v>0</v>
      </c>
      <c r="F90" s="38">
        <v>0</v>
      </c>
      <c r="G90" s="38">
        <v>0</v>
      </c>
      <c r="H90" s="43">
        <v>1.828581174464471</v>
      </c>
      <c r="I90" s="43">
        <v>0</v>
      </c>
      <c r="J90" s="43">
        <v>0</v>
      </c>
      <c r="K90" s="38">
        <v>0</v>
      </c>
      <c r="L90" s="43">
        <v>0</v>
      </c>
      <c r="M90" s="43">
        <v>0</v>
      </c>
      <c r="N90" s="32"/>
    </row>
    <row r="91" spans="1:14" ht="18.75" customHeight="1">
      <c r="A91" s="17" t="s">
        <v>74</v>
      </c>
      <c r="B91" s="43">
        <v>0</v>
      </c>
      <c r="C91" s="43">
        <v>0</v>
      </c>
      <c r="D91" s="43">
        <v>0</v>
      </c>
      <c r="E91" s="43">
        <v>0</v>
      </c>
      <c r="F91" s="38">
        <v>0</v>
      </c>
      <c r="G91" s="38">
        <v>0</v>
      </c>
      <c r="H91" s="43">
        <v>1.7875104818329304</v>
      </c>
      <c r="I91" s="43">
        <v>0</v>
      </c>
      <c r="J91" s="43">
        <v>0</v>
      </c>
      <c r="K91" s="38">
        <v>0</v>
      </c>
      <c r="L91" s="43">
        <v>0</v>
      </c>
      <c r="M91" s="43">
        <v>0</v>
      </c>
      <c r="N91" s="32"/>
    </row>
    <row r="92" spans="1:14" ht="18.75" customHeight="1">
      <c r="A92" s="17" t="s">
        <v>75</v>
      </c>
      <c r="B92" s="43">
        <v>0</v>
      </c>
      <c r="C92" s="43">
        <v>0</v>
      </c>
      <c r="D92" s="43">
        <v>0</v>
      </c>
      <c r="E92" s="43">
        <v>0</v>
      </c>
      <c r="F92" s="38">
        <v>0</v>
      </c>
      <c r="G92" s="38">
        <v>0</v>
      </c>
      <c r="H92" s="43">
        <v>0</v>
      </c>
      <c r="I92" s="43">
        <f>(I$43+I$44+I$45)/I$7</f>
        <v>1.772506355860212</v>
      </c>
      <c r="J92" s="43">
        <v>0</v>
      </c>
      <c r="K92" s="38">
        <v>0</v>
      </c>
      <c r="L92" s="43">
        <v>0</v>
      </c>
      <c r="M92" s="43">
        <v>0</v>
      </c>
      <c r="N92" s="29"/>
    </row>
    <row r="93" spans="1:14" ht="18.75" customHeight="1">
      <c r="A93" s="17" t="s">
        <v>76</v>
      </c>
      <c r="B93" s="43">
        <v>0</v>
      </c>
      <c r="C93" s="43">
        <v>0</v>
      </c>
      <c r="D93" s="43">
        <v>0</v>
      </c>
      <c r="E93" s="43">
        <v>0</v>
      </c>
      <c r="F93" s="38">
        <v>0</v>
      </c>
      <c r="G93" s="38">
        <v>0</v>
      </c>
      <c r="H93" s="43">
        <v>0</v>
      </c>
      <c r="I93" s="43">
        <v>0</v>
      </c>
      <c r="J93" s="43">
        <f>(J$43+J$44+J$45)/J$7</f>
        <v>1.9908590634469892</v>
      </c>
      <c r="K93" s="38">
        <v>0</v>
      </c>
      <c r="L93" s="43">
        <v>0</v>
      </c>
      <c r="M93" s="43">
        <v>0</v>
      </c>
      <c r="N93" s="32"/>
    </row>
    <row r="94" spans="1:14" ht="18.75" customHeight="1">
      <c r="A94" s="17" t="s">
        <v>77</v>
      </c>
      <c r="B94" s="43">
        <v>0</v>
      </c>
      <c r="C94" s="43">
        <v>0</v>
      </c>
      <c r="D94" s="43">
        <v>0</v>
      </c>
      <c r="E94" s="43">
        <v>0</v>
      </c>
      <c r="F94" s="38">
        <v>0</v>
      </c>
      <c r="G94" s="38">
        <v>0</v>
      </c>
      <c r="H94" s="43">
        <v>0</v>
      </c>
      <c r="I94" s="43">
        <v>0</v>
      </c>
      <c r="J94" s="43">
        <v>0</v>
      </c>
      <c r="K94" s="24">
        <f>(K$43+K$44+K$45)/K$7</f>
        <v>1.9080361118687488</v>
      </c>
      <c r="L94" s="43">
        <v>0</v>
      </c>
      <c r="M94" s="43">
        <v>0</v>
      </c>
      <c r="N94" s="29"/>
    </row>
    <row r="95" spans="1:14" ht="18.75" customHeight="1">
      <c r="A95" s="17" t="s">
        <v>78</v>
      </c>
      <c r="B95" s="43">
        <v>0</v>
      </c>
      <c r="C95" s="43">
        <v>0</v>
      </c>
      <c r="D95" s="43">
        <v>0</v>
      </c>
      <c r="E95" s="43">
        <v>0</v>
      </c>
      <c r="F95" s="38">
        <v>0</v>
      </c>
      <c r="G95" s="38">
        <v>0</v>
      </c>
      <c r="H95" s="43">
        <v>0</v>
      </c>
      <c r="I95" s="43">
        <v>0</v>
      </c>
      <c r="J95" s="43">
        <v>0</v>
      </c>
      <c r="K95" s="43">
        <v>0</v>
      </c>
      <c r="L95" s="43">
        <f>(L$43+L$44+L$45)/L$7</f>
        <v>2.2677638740638644</v>
      </c>
      <c r="M95" s="43">
        <v>0</v>
      </c>
      <c r="N95" s="62"/>
    </row>
    <row r="96" spans="1:14" ht="18.75" customHeight="1">
      <c r="A96" s="37" t="s">
        <v>79</v>
      </c>
      <c r="B96" s="44">
        <v>0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8">
        <f>(M$43+M$44+M$45)/M$7</f>
        <v>2.2161581598508255</v>
      </c>
      <c r="N96" s="49"/>
    </row>
    <row r="97" spans="1:13" ht="198" customHeight="1">
      <c r="A97" s="70" t="s">
        <v>105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</row>
  </sheetData>
  <sheetProtection/>
  <mergeCells count="7">
    <mergeCell ref="A97:M97"/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2016-02-24T17:11:10Z</dcterms:modified>
  <cp:category/>
  <cp:version/>
  <cp:contentType/>
  <cp:contentStatus/>
</cp:coreProperties>
</file>