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<sst xmlns="http://schemas.openxmlformats.org/spreadsheetml/2006/main" count="109" uniqueCount="107">
  <si>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</si>
  <si>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</si>
  <si>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</si>
  <si>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</si>
  <si>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</si>
  <si>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</si>
  <si>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</si>
  <si>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</si>
  <si>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</si>
  <si>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</si>
  <si>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</si>
  <si>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</si>
  <si>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</si>
  <si>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</si>
  <si>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</si>
  <si>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</si>
  <si>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</si>
  <si>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</si>
  <si>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</si>
  <si>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</si>
  <si>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</si>
  <si>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</si>
  <si>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</si>
  <si>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</si>
  <si>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</si>
  <si>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</si>
  <si>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</si>
  <si>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</si>
  <si>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</si>
  <si>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</si>
  <si>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</si>
  <si>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</si>
  <si>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</si>
  <si>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</si>
  <si>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</si>
  <si>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</si>
  <si>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</si>
  <si>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</si>
  <si>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</si>
  <si>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</si>
  <si>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</si>
  <si>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</si>
  <si>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</si>
  <si>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</si>
  <si>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</si>
  <si>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</si>
  <si>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</si>
  <si>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</si>
  <si>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</si>
  <si>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</si>
  <si>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</si>
  <si>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</si>
  <si>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</si>
  <si>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</si>
  <si>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</si>
  <si>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</si>
  <si>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</si>
  <si>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</si>
  <si>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</si>
  <si>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</si>
  <si>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</si>
  <si>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</si>
  <si>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</si>
  <si>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</si>
  <si>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</si>
  <si>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</si>
  <si>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</si>
  <si>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</si>
  <si>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</si>
  <si>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</si>
  <si>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</si>
  <si>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</si>
  <si>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</si>
  <si>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</si>
  <si>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</si>
  <si>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</si>
  <si>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</si>
  <si>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</si>
  <si>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</si>
  <si>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</si>
  <si>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</si>
  <si>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</si>
  <si>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</si>
  <si>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</si>
  <si>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</si>
  <si>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</si>
  <si>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</si>
  <si>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</si>
  <si>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</si>
  <si>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</si>
  <si>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</si>
  <si>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</si>
  <si>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</si>
  <si>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</si>
  <si>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</si>
  <si>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</si>
  <si>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</si>
  <si>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</si>
  <si>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Consórcios/Empresas</t>
  </si>
  <si>
    <t>9. Distribuição da Remuneração entre as Empresas</t>
  </si>
  <si>
    <t>Nota: (1) Tarifa de remuneração de cada empresa considerando a aplicação dos fatores de integração e de gratuidade e, também, reequilibrio interno estabelecido e informado pelo consórcio. Não consideram os acertos financeiros previstos no item 7.</t>
  </si>
  <si>
    <t>8. Remuneração Líquida a Pagar às Empresas (5. + 6.)</t>
  </si>
  <si>
    <t>10.6. Allibus Transportes</t>
  </si>
  <si>
    <t>Allibus Transportes Ltda</t>
  </si>
  <si>
    <t>Qualibus Qualidade em Transporte S/A</t>
  </si>
  <si>
    <t>9.6. Allibus  Transportes</t>
  </si>
  <si>
    <t>OPERAÇÃO 27/12/15 - VENCIMENTO 05/01/16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</si>
</sst>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914400</xdr:colOff>
      <xdr:row>101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914400</xdr:colOff>
      <xdr:row>101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914400</xdr:colOff>
      <xdr:row>101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N103"/>
  <sheetViews>
    <sheetView showGridLines="0" tabSelected="1" zoomScale="70" zoomScaleNormal="70" zoomScalePageLayoutView="0" workbookViewId="0" topLeftCell="A1">
      <pane xSplit="1" ySplit="6" topLeftCell="B7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93" sqref="J93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75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1">
      <c r="A2" s="76" t="s">
        <v>106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7" t="s">
        <v>1</v>
      </c>
      <c r="B4" s="77" t="s">
        <v>98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 t="s">
        <v>2</v>
      </c>
    </row>
    <row r="5" spans="1:14" ht="42" customHeight="1">
      <c r="A5" s="77"/>
      <c r="B5" s="4" t="s">
        <v>90</v>
      </c>
      <c r="C5" s="4" t="s">
        <v>90</v>
      </c>
      <c r="D5" s="4" t="s">
        <v>40</v>
      </c>
      <c r="E5" s="4" t="s">
        <v>104</v>
      </c>
      <c r="F5" s="4" t="s">
        <v>59</v>
      </c>
      <c r="G5" s="4" t="s">
        <v>103</v>
      </c>
      <c r="H5" s="4" t="s">
        <v>60</v>
      </c>
      <c r="I5" s="4" t="s">
        <v>61</v>
      </c>
      <c r="J5" s="4" t="s">
        <v>62</v>
      </c>
      <c r="K5" s="4" t="s">
        <v>61</v>
      </c>
      <c r="L5" s="4" t="s">
        <v>63</v>
      </c>
      <c r="M5" s="4" t="s">
        <v>64</v>
      </c>
      <c r="N5" s="77"/>
    </row>
    <row r="6" spans="1:14" ht="20.25" customHeight="1">
      <c r="A6" s="77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7"/>
    </row>
    <row r="7" spans="1:14" ht="18.75" customHeight="1">
      <c r="A7" s="9" t="s">
        <v>3</v>
      </c>
      <c r="B7" s="10">
        <f>B8+B20+B24</f>
        <v>186845</v>
      </c>
      <c r="C7" s="10">
        <f>C8+C20+C24</f>
        <v>129773</v>
      </c>
      <c r="D7" s="10">
        <f>D8+D20+D24</f>
        <v>150967</v>
      </c>
      <c r="E7" s="10">
        <f>E8+E20+E24</f>
        <v>25788</v>
      </c>
      <c r="F7" s="10">
        <f aca="true" t="shared" si="0" ref="F7:M7">F8+F20+F24</f>
        <v>122549</v>
      </c>
      <c r="G7" s="10">
        <f t="shared" si="0"/>
        <v>176938</v>
      </c>
      <c r="H7" s="10">
        <f t="shared" si="0"/>
        <v>161965</v>
      </c>
      <c r="I7" s="10">
        <f t="shared" si="0"/>
        <v>177801</v>
      </c>
      <c r="J7" s="10">
        <f t="shared" si="0"/>
        <v>123251</v>
      </c>
      <c r="K7" s="10">
        <f t="shared" si="0"/>
        <v>171838</v>
      </c>
      <c r="L7" s="10">
        <f t="shared" si="0"/>
        <v>53033</v>
      </c>
      <c r="M7" s="10">
        <f t="shared" si="0"/>
        <v>27649</v>
      </c>
      <c r="N7" s="10">
        <f>+N8+N20+N24</f>
        <v>1508397</v>
      </c>
    </row>
    <row r="8" spans="1:14" ht="18.75" customHeight="1">
      <c r="A8" s="11" t="s">
        <v>27</v>
      </c>
      <c r="B8" s="12">
        <f>+B9+B12+B16</f>
        <v>103613</v>
      </c>
      <c r="C8" s="12">
        <f>+C9+C12+C16</f>
        <v>76252</v>
      </c>
      <c r="D8" s="12">
        <f>+D9+D12+D16</f>
        <v>90411</v>
      </c>
      <c r="E8" s="12">
        <f>+E9+E12+E16</f>
        <v>14615</v>
      </c>
      <c r="F8" s="12">
        <f aca="true" t="shared" si="1" ref="F8:M8">+F9+F12+F16</f>
        <v>72141</v>
      </c>
      <c r="G8" s="12">
        <f t="shared" si="1"/>
        <v>107018</v>
      </c>
      <c r="H8" s="12">
        <f t="shared" si="1"/>
        <v>96788</v>
      </c>
      <c r="I8" s="12">
        <f t="shared" si="1"/>
        <v>102378</v>
      </c>
      <c r="J8" s="12">
        <f t="shared" si="1"/>
        <v>73642</v>
      </c>
      <c r="K8" s="12">
        <f t="shared" si="1"/>
        <v>97083</v>
      </c>
      <c r="L8" s="12">
        <f t="shared" si="1"/>
        <v>32371</v>
      </c>
      <c r="M8" s="12">
        <f t="shared" si="1"/>
        <v>17638</v>
      </c>
      <c r="N8" s="12">
        <f>SUM(B8:M8)</f>
        <v>883950</v>
      </c>
    </row>
    <row r="9" spans="1:14" ht="18.75" customHeight="1">
      <c r="A9" s="13" t="s">
        <v>4</v>
      </c>
      <c r="B9" s="14">
        <v>19872</v>
      </c>
      <c r="C9" s="14">
        <v>18416</v>
      </c>
      <c r="D9" s="14">
        <v>16023</v>
      </c>
      <c r="E9" s="14">
        <v>2652</v>
      </c>
      <c r="F9" s="14">
        <v>13401</v>
      </c>
      <c r="G9" s="14">
        <v>21480</v>
      </c>
      <c r="H9" s="14">
        <v>22443</v>
      </c>
      <c r="I9" s="14">
        <v>14136</v>
      </c>
      <c r="J9" s="14">
        <v>17857</v>
      </c>
      <c r="K9" s="14">
        <v>15332</v>
      </c>
      <c r="L9" s="14">
        <v>6296</v>
      </c>
      <c r="M9" s="14">
        <v>3685</v>
      </c>
      <c r="N9" s="12">
        <f aca="true" t="shared" si="2" ref="N9:N19">SUM(B9:M9)</f>
        <v>171593</v>
      </c>
    </row>
    <row r="10" spans="1:14" ht="18.75" customHeight="1">
      <c r="A10" s="15" t="s">
        <v>5</v>
      </c>
      <c r="B10" s="14">
        <f>+B9-B11</f>
        <v>19872</v>
      </c>
      <c r="C10" s="14">
        <f>+C9-C11</f>
        <v>18416</v>
      </c>
      <c r="D10" s="14">
        <f>+D9-D11</f>
        <v>16023</v>
      </c>
      <c r="E10" s="14">
        <f>+E9-E11</f>
        <v>2652</v>
      </c>
      <c r="F10" s="14">
        <f aca="true" t="shared" si="3" ref="F10:M10">+F9-F11</f>
        <v>13401</v>
      </c>
      <c r="G10" s="14">
        <f t="shared" si="3"/>
        <v>21480</v>
      </c>
      <c r="H10" s="14">
        <f t="shared" si="3"/>
        <v>22443</v>
      </c>
      <c r="I10" s="14">
        <f t="shared" si="3"/>
        <v>14136</v>
      </c>
      <c r="J10" s="14">
        <f t="shared" si="3"/>
        <v>17857</v>
      </c>
      <c r="K10" s="14">
        <f t="shared" si="3"/>
        <v>15332</v>
      </c>
      <c r="L10" s="14">
        <f t="shared" si="3"/>
        <v>6296</v>
      </c>
      <c r="M10" s="14">
        <f t="shared" si="3"/>
        <v>3685</v>
      </c>
      <c r="N10" s="12">
        <f t="shared" si="2"/>
        <v>171593</v>
      </c>
    </row>
    <row r="11" spans="1:14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22</v>
      </c>
      <c r="B12" s="14">
        <f>B13+B14+B15</f>
        <v>71354</v>
      </c>
      <c r="C12" s="14">
        <f>C13+C14+C15</f>
        <v>49568</v>
      </c>
      <c r="D12" s="14">
        <f>D13+D14+D15</f>
        <v>65597</v>
      </c>
      <c r="E12" s="14">
        <f>E13+E14+E15</f>
        <v>10364</v>
      </c>
      <c r="F12" s="14">
        <f aca="true" t="shared" si="4" ref="F12:M12">F13+F14+F15</f>
        <v>50919</v>
      </c>
      <c r="G12" s="14">
        <f t="shared" si="4"/>
        <v>74724</v>
      </c>
      <c r="H12" s="14">
        <f t="shared" si="4"/>
        <v>64844</v>
      </c>
      <c r="I12" s="14">
        <f t="shared" si="4"/>
        <v>76337</v>
      </c>
      <c r="J12" s="14">
        <f t="shared" si="4"/>
        <v>48227</v>
      </c>
      <c r="K12" s="14">
        <f t="shared" si="4"/>
        <v>70315</v>
      </c>
      <c r="L12" s="14">
        <f t="shared" si="4"/>
        <v>23038</v>
      </c>
      <c r="M12" s="14">
        <f t="shared" si="4"/>
        <v>12544</v>
      </c>
      <c r="N12" s="12">
        <f t="shared" si="2"/>
        <v>617831</v>
      </c>
    </row>
    <row r="13" spans="1:14" ht="18.75" customHeight="1">
      <c r="A13" s="15" t="s">
        <v>7</v>
      </c>
      <c r="B13" s="14">
        <v>36350</v>
      </c>
      <c r="C13" s="14">
        <v>26503</v>
      </c>
      <c r="D13" s="14">
        <v>32727</v>
      </c>
      <c r="E13" s="14">
        <v>5149</v>
      </c>
      <c r="F13" s="14">
        <v>26939</v>
      </c>
      <c r="G13" s="14">
        <v>39589</v>
      </c>
      <c r="H13" s="14">
        <v>35473</v>
      </c>
      <c r="I13" s="14">
        <v>40650</v>
      </c>
      <c r="J13" s="14">
        <v>23675</v>
      </c>
      <c r="K13" s="14">
        <v>34811</v>
      </c>
      <c r="L13" s="14">
        <v>10979</v>
      </c>
      <c r="M13" s="14">
        <v>5667</v>
      </c>
      <c r="N13" s="12">
        <f t="shared" si="2"/>
        <v>318512</v>
      </c>
    </row>
    <row r="14" spans="1:14" ht="18.75" customHeight="1">
      <c r="A14" s="15" t="s">
        <v>8</v>
      </c>
      <c r="B14" s="14">
        <v>33879</v>
      </c>
      <c r="C14" s="14">
        <v>22009</v>
      </c>
      <c r="D14" s="14">
        <v>31955</v>
      </c>
      <c r="E14" s="14">
        <v>4953</v>
      </c>
      <c r="F14" s="14">
        <v>22978</v>
      </c>
      <c r="G14" s="14">
        <v>33232</v>
      </c>
      <c r="H14" s="14">
        <v>28163</v>
      </c>
      <c r="I14" s="14">
        <v>34768</v>
      </c>
      <c r="J14" s="14">
        <v>23820</v>
      </c>
      <c r="K14" s="14">
        <v>34577</v>
      </c>
      <c r="L14" s="14">
        <v>11725</v>
      </c>
      <c r="M14" s="14">
        <v>6724</v>
      </c>
      <c r="N14" s="12">
        <f t="shared" si="2"/>
        <v>288783</v>
      </c>
    </row>
    <row r="15" spans="1:14" ht="18.75" customHeight="1">
      <c r="A15" s="15" t="s">
        <v>9</v>
      </c>
      <c r="B15" s="14">
        <v>1125</v>
      </c>
      <c r="C15" s="14">
        <v>1056</v>
      </c>
      <c r="D15" s="14">
        <v>915</v>
      </c>
      <c r="E15" s="14">
        <v>262</v>
      </c>
      <c r="F15" s="14">
        <v>1002</v>
      </c>
      <c r="G15" s="14">
        <v>1903</v>
      </c>
      <c r="H15" s="14">
        <v>1208</v>
      </c>
      <c r="I15" s="14">
        <v>919</v>
      </c>
      <c r="J15" s="14">
        <v>732</v>
      </c>
      <c r="K15" s="14">
        <v>927</v>
      </c>
      <c r="L15" s="14">
        <v>334</v>
      </c>
      <c r="M15" s="14">
        <v>153</v>
      </c>
      <c r="N15" s="12">
        <f t="shared" si="2"/>
        <v>10536</v>
      </c>
    </row>
    <row r="16" spans="1:14" ht="18.75" customHeight="1">
      <c r="A16" s="16" t="s">
        <v>26</v>
      </c>
      <c r="B16" s="14">
        <f>B17+B18+B19</f>
        <v>12387</v>
      </c>
      <c r="C16" s="14">
        <f>C17+C18+C19</f>
        <v>8268</v>
      </c>
      <c r="D16" s="14">
        <f>D17+D18+D19</f>
        <v>8791</v>
      </c>
      <c r="E16" s="14">
        <f>E17+E18+E19</f>
        <v>1599</v>
      </c>
      <c r="F16" s="14">
        <f aca="true" t="shared" si="5" ref="F16:M16">F17+F18+F19</f>
        <v>7821</v>
      </c>
      <c r="G16" s="14">
        <f t="shared" si="5"/>
        <v>10814</v>
      </c>
      <c r="H16" s="14">
        <f t="shared" si="5"/>
        <v>9501</v>
      </c>
      <c r="I16" s="14">
        <f t="shared" si="5"/>
        <v>11905</v>
      </c>
      <c r="J16" s="14">
        <f t="shared" si="5"/>
        <v>7558</v>
      </c>
      <c r="K16" s="14">
        <f t="shared" si="5"/>
        <v>11436</v>
      </c>
      <c r="L16" s="14">
        <f t="shared" si="5"/>
        <v>3037</v>
      </c>
      <c r="M16" s="14">
        <f t="shared" si="5"/>
        <v>1409</v>
      </c>
      <c r="N16" s="12">
        <f t="shared" si="2"/>
        <v>94526</v>
      </c>
    </row>
    <row r="17" spans="1:14" ht="18.75" customHeight="1">
      <c r="A17" s="15" t="s">
        <v>23</v>
      </c>
      <c r="B17" s="14">
        <v>3962</v>
      </c>
      <c r="C17" s="14">
        <v>2589</v>
      </c>
      <c r="D17" s="14">
        <v>2526</v>
      </c>
      <c r="E17" s="14">
        <v>478</v>
      </c>
      <c r="F17" s="14">
        <v>2483</v>
      </c>
      <c r="G17" s="14">
        <v>3532</v>
      </c>
      <c r="H17" s="14">
        <v>3034</v>
      </c>
      <c r="I17" s="14">
        <v>3910</v>
      </c>
      <c r="J17" s="14">
        <v>2539</v>
      </c>
      <c r="K17" s="14">
        <v>3871</v>
      </c>
      <c r="L17" s="14">
        <v>952</v>
      </c>
      <c r="M17" s="14">
        <v>386</v>
      </c>
      <c r="N17" s="12">
        <f t="shared" si="2"/>
        <v>30262</v>
      </c>
    </row>
    <row r="18" spans="1:14" ht="18.75" customHeight="1">
      <c r="A18" s="15" t="s">
        <v>24</v>
      </c>
      <c r="B18" s="14">
        <v>1680</v>
      </c>
      <c r="C18" s="14">
        <v>869</v>
      </c>
      <c r="D18" s="14">
        <v>1689</v>
      </c>
      <c r="E18" s="14">
        <v>291</v>
      </c>
      <c r="F18" s="14">
        <v>1191</v>
      </c>
      <c r="G18" s="14">
        <v>1542</v>
      </c>
      <c r="H18" s="14">
        <v>1470</v>
      </c>
      <c r="I18" s="14">
        <v>2019</v>
      </c>
      <c r="J18" s="14">
        <v>1372</v>
      </c>
      <c r="K18" s="14">
        <v>2419</v>
      </c>
      <c r="L18" s="14">
        <v>644</v>
      </c>
      <c r="M18" s="14">
        <v>242</v>
      </c>
      <c r="N18" s="12">
        <f t="shared" si="2"/>
        <v>15428</v>
      </c>
    </row>
    <row r="19" spans="1:14" ht="18.75" customHeight="1">
      <c r="A19" s="15" t="s">
        <v>25</v>
      </c>
      <c r="B19" s="14">
        <v>6745</v>
      </c>
      <c r="C19" s="14">
        <v>4810</v>
      </c>
      <c r="D19" s="14">
        <v>4576</v>
      </c>
      <c r="E19" s="14">
        <v>830</v>
      </c>
      <c r="F19" s="14">
        <v>4147</v>
      </c>
      <c r="G19" s="14">
        <v>5740</v>
      </c>
      <c r="H19" s="14">
        <v>4997</v>
      </c>
      <c r="I19" s="14">
        <v>5976</v>
      </c>
      <c r="J19" s="14">
        <v>3647</v>
      </c>
      <c r="K19" s="14">
        <v>5146</v>
      </c>
      <c r="L19" s="14">
        <v>1441</v>
      </c>
      <c r="M19" s="14">
        <v>781</v>
      </c>
      <c r="N19" s="12">
        <f t="shared" si="2"/>
        <v>48836</v>
      </c>
    </row>
    <row r="20" spans="1:14" ht="18.75" customHeight="1">
      <c r="A20" s="17" t="s">
        <v>10</v>
      </c>
      <c r="B20" s="18">
        <f>B21+B22+B23</f>
        <v>52605</v>
      </c>
      <c r="C20" s="18">
        <f>C21+C22+C23</f>
        <v>30598</v>
      </c>
      <c r="D20" s="18">
        <f>D21+D22+D23</f>
        <v>35903</v>
      </c>
      <c r="E20" s="18">
        <f>E21+E22+E23</f>
        <v>6152</v>
      </c>
      <c r="F20" s="18">
        <f aca="true" t="shared" si="6" ref="F20:M20">F21+F22+F23</f>
        <v>27041</v>
      </c>
      <c r="G20" s="18">
        <f t="shared" si="6"/>
        <v>36926</v>
      </c>
      <c r="H20" s="18">
        <f t="shared" si="6"/>
        <v>36499</v>
      </c>
      <c r="I20" s="18">
        <f t="shared" si="6"/>
        <v>51443</v>
      </c>
      <c r="J20" s="18">
        <f t="shared" si="6"/>
        <v>29431</v>
      </c>
      <c r="K20" s="18">
        <f t="shared" si="6"/>
        <v>54370</v>
      </c>
      <c r="L20" s="18">
        <f t="shared" si="6"/>
        <v>15130</v>
      </c>
      <c r="M20" s="18">
        <f t="shared" si="6"/>
        <v>7615</v>
      </c>
      <c r="N20" s="12">
        <f aca="true" t="shared" si="7" ref="N20:N26">SUM(B20:M20)</f>
        <v>383713</v>
      </c>
    </row>
    <row r="21" spans="1:14" ht="18.75" customHeight="1">
      <c r="A21" s="13" t="s">
        <v>11</v>
      </c>
      <c r="B21" s="14">
        <v>30315</v>
      </c>
      <c r="C21" s="14">
        <v>19422</v>
      </c>
      <c r="D21" s="14">
        <v>20384</v>
      </c>
      <c r="E21" s="14">
        <v>3597</v>
      </c>
      <c r="F21" s="14">
        <v>15461</v>
      </c>
      <c r="G21" s="14">
        <v>20831</v>
      </c>
      <c r="H21" s="14">
        <v>21491</v>
      </c>
      <c r="I21" s="14">
        <v>30513</v>
      </c>
      <c r="J21" s="14">
        <v>16720</v>
      </c>
      <c r="K21" s="14">
        <v>30093</v>
      </c>
      <c r="L21" s="14">
        <v>8557</v>
      </c>
      <c r="M21" s="14">
        <v>4291</v>
      </c>
      <c r="N21" s="12">
        <f t="shared" si="7"/>
        <v>221675</v>
      </c>
    </row>
    <row r="22" spans="1:14" ht="18.75" customHeight="1">
      <c r="A22" s="13" t="s">
        <v>12</v>
      </c>
      <c r="B22" s="14">
        <v>21687</v>
      </c>
      <c r="C22" s="14">
        <v>10719</v>
      </c>
      <c r="D22" s="14">
        <v>15132</v>
      </c>
      <c r="E22" s="14">
        <v>2453</v>
      </c>
      <c r="F22" s="14">
        <v>11135</v>
      </c>
      <c r="G22" s="14">
        <v>15357</v>
      </c>
      <c r="H22" s="14">
        <v>14501</v>
      </c>
      <c r="I22" s="14">
        <v>20448</v>
      </c>
      <c r="J22" s="14">
        <v>12381</v>
      </c>
      <c r="K22" s="14">
        <v>23730</v>
      </c>
      <c r="L22" s="14">
        <v>6421</v>
      </c>
      <c r="M22" s="14">
        <v>3248</v>
      </c>
      <c r="N22" s="12">
        <f t="shared" si="7"/>
        <v>157212</v>
      </c>
    </row>
    <row r="23" spans="1:14" ht="18.75" customHeight="1">
      <c r="A23" s="13" t="s">
        <v>13</v>
      </c>
      <c r="B23" s="14">
        <v>603</v>
      </c>
      <c r="C23" s="14">
        <v>457</v>
      </c>
      <c r="D23" s="14">
        <v>387</v>
      </c>
      <c r="E23" s="14">
        <v>102</v>
      </c>
      <c r="F23" s="14">
        <v>445</v>
      </c>
      <c r="G23" s="14">
        <v>738</v>
      </c>
      <c r="H23" s="14">
        <v>507</v>
      </c>
      <c r="I23" s="14">
        <v>482</v>
      </c>
      <c r="J23" s="14">
        <v>330</v>
      </c>
      <c r="K23" s="14">
        <v>547</v>
      </c>
      <c r="L23" s="14">
        <v>152</v>
      </c>
      <c r="M23" s="14">
        <v>76</v>
      </c>
      <c r="N23" s="12">
        <f t="shared" si="7"/>
        <v>4826</v>
      </c>
    </row>
    <row r="24" spans="1:14" ht="18.75" customHeight="1">
      <c r="A24" s="17" t="s">
        <v>14</v>
      </c>
      <c r="B24" s="14">
        <f>B25+B26</f>
        <v>30627</v>
      </c>
      <c r="C24" s="14">
        <f>C25+C26</f>
        <v>22923</v>
      </c>
      <c r="D24" s="14">
        <f>D25+D26</f>
        <v>24653</v>
      </c>
      <c r="E24" s="14">
        <f>E25+E26</f>
        <v>5021</v>
      </c>
      <c r="F24" s="14">
        <f aca="true" t="shared" si="8" ref="F24:M24">F25+F26</f>
        <v>23367</v>
      </c>
      <c r="G24" s="14">
        <f t="shared" si="8"/>
        <v>32994</v>
      </c>
      <c r="H24" s="14">
        <f t="shared" si="8"/>
        <v>28678</v>
      </c>
      <c r="I24" s="14">
        <f t="shared" si="8"/>
        <v>23980</v>
      </c>
      <c r="J24" s="14">
        <f t="shared" si="8"/>
        <v>20178</v>
      </c>
      <c r="K24" s="14">
        <f t="shared" si="8"/>
        <v>20385</v>
      </c>
      <c r="L24" s="14">
        <f t="shared" si="8"/>
        <v>5532</v>
      </c>
      <c r="M24" s="14">
        <f t="shared" si="8"/>
        <v>2396</v>
      </c>
      <c r="N24" s="12">
        <f t="shared" si="7"/>
        <v>240734</v>
      </c>
    </row>
    <row r="25" spans="1:14" ht="18.75" customHeight="1">
      <c r="A25" s="13" t="s">
        <v>15</v>
      </c>
      <c r="B25" s="14">
        <v>19601</v>
      </c>
      <c r="C25" s="14">
        <v>14671</v>
      </c>
      <c r="D25" s="14">
        <v>15778</v>
      </c>
      <c r="E25" s="14">
        <v>3213</v>
      </c>
      <c r="F25" s="14">
        <v>14955</v>
      </c>
      <c r="G25" s="14">
        <v>21116</v>
      </c>
      <c r="H25" s="14">
        <v>18354</v>
      </c>
      <c r="I25" s="14">
        <v>15347</v>
      </c>
      <c r="J25" s="14">
        <v>12914</v>
      </c>
      <c r="K25" s="14">
        <v>13046</v>
      </c>
      <c r="L25" s="14">
        <v>3540</v>
      </c>
      <c r="M25" s="14">
        <v>1533</v>
      </c>
      <c r="N25" s="12">
        <f t="shared" si="7"/>
        <v>154068</v>
      </c>
    </row>
    <row r="26" spans="1:14" ht="18.75" customHeight="1">
      <c r="A26" s="13" t="s">
        <v>16</v>
      </c>
      <c r="B26" s="14">
        <v>11026</v>
      </c>
      <c r="C26" s="14">
        <v>8252</v>
      </c>
      <c r="D26" s="14">
        <v>8875</v>
      </c>
      <c r="E26" s="14">
        <v>1808</v>
      </c>
      <c r="F26" s="14">
        <v>8412</v>
      </c>
      <c r="G26" s="14">
        <v>11878</v>
      </c>
      <c r="H26" s="14">
        <v>10324</v>
      </c>
      <c r="I26" s="14">
        <v>8633</v>
      </c>
      <c r="J26" s="14">
        <v>7264</v>
      </c>
      <c r="K26" s="14">
        <v>7339</v>
      </c>
      <c r="L26" s="14">
        <v>1992</v>
      </c>
      <c r="M26" s="14">
        <v>863</v>
      </c>
      <c r="N26" s="12">
        <f t="shared" si="7"/>
        <v>86666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17</v>
      </c>
      <c r="B29" s="22">
        <v>0.9868</v>
      </c>
      <c r="C29" s="22">
        <v>1</v>
      </c>
      <c r="D29" s="22">
        <v>0.9963</v>
      </c>
      <c r="E29" s="22">
        <v>0.9878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9"/>
    </row>
    <row r="30" spans="1:14" ht="18.75" customHeight="1">
      <c r="A30" s="17" t="s">
        <v>18</v>
      </c>
      <c r="B30" s="22">
        <v>0.9515</v>
      </c>
      <c r="C30" s="22">
        <v>0.9869</v>
      </c>
      <c r="D30" s="22">
        <v>0.9431</v>
      </c>
      <c r="E30" s="22">
        <v>0.9724</v>
      </c>
      <c r="F30" s="22">
        <v>0.9759</v>
      </c>
      <c r="G30" s="22">
        <v>0.9742</v>
      </c>
      <c r="H30" s="22">
        <v>0.9869</v>
      </c>
      <c r="I30" s="22">
        <v>0.9706</v>
      </c>
      <c r="J30" s="22">
        <v>0.9545</v>
      </c>
      <c r="K30" s="22">
        <v>0.9626</v>
      </c>
      <c r="L30" s="22">
        <v>0.9615</v>
      </c>
      <c r="M30" s="22">
        <v>0.8872</v>
      </c>
      <c r="N30" s="7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5" t="s">
        <v>42</v>
      </c>
      <c r="B32" s="23">
        <f>(((+B$8+B$20)*B$29)+(B$24*B$30))/B$7</f>
        <v>0.9810137434772137</v>
      </c>
      <c r="C32" s="23">
        <f aca="true" t="shared" si="9" ref="C32:M32">(((+C$8+C$20)*C$29)+(C$24*C$30))/C$7</f>
        <v>0.9976860263691215</v>
      </c>
      <c r="D32" s="23">
        <f t="shared" si="9"/>
        <v>0.987612408672094</v>
      </c>
      <c r="E32" s="23">
        <f t="shared" si="9"/>
        <v>0.9848015743756785</v>
      </c>
      <c r="F32" s="23">
        <f t="shared" si="9"/>
        <v>0.9954047385127581</v>
      </c>
      <c r="G32" s="23">
        <f t="shared" si="9"/>
        <v>0.9951890198826707</v>
      </c>
      <c r="H32" s="23">
        <f t="shared" si="9"/>
        <v>0.9976804754113544</v>
      </c>
      <c r="I32" s="23">
        <f t="shared" si="9"/>
        <v>0.9960348254509256</v>
      </c>
      <c r="J32" s="23">
        <f t="shared" si="9"/>
        <v>0.9925509813307802</v>
      </c>
      <c r="K32" s="23">
        <f t="shared" si="9"/>
        <v>0.9955632688927943</v>
      </c>
      <c r="L32" s="23">
        <f t="shared" si="9"/>
        <v>0.9959839722436973</v>
      </c>
      <c r="M32" s="23">
        <f t="shared" si="9"/>
        <v>0.990225006329343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19</v>
      </c>
      <c r="B34" s="26">
        <v>1.8842</v>
      </c>
      <c r="C34" s="26">
        <v>1.8205</v>
      </c>
      <c r="D34" s="26">
        <v>1.6869</v>
      </c>
      <c r="E34" s="26">
        <v>2.158</v>
      </c>
      <c r="F34" s="26">
        <v>1.9675</v>
      </c>
      <c r="G34" s="26">
        <v>1.5602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2.2315</v>
      </c>
      <c r="N34" s="71"/>
    </row>
    <row r="35" spans="1:14" ht="18.75" customHeight="1">
      <c r="A35" s="17" t="s">
        <v>21</v>
      </c>
      <c r="B35" s="26">
        <f>B32*B34</f>
        <v>1.8484260954597662</v>
      </c>
      <c r="C35" s="26">
        <f>C32*C34</f>
        <v>1.8162874110049858</v>
      </c>
      <c r="D35" s="26">
        <f>D32*D34</f>
        <v>1.6660033721889553</v>
      </c>
      <c r="E35" s="26">
        <f>E32*E34</f>
        <v>2.125201797502714</v>
      </c>
      <c r="F35" s="26">
        <f aca="true" t="shared" si="10" ref="F35:M35">F32*F34</f>
        <v>1.9584588230238515</v>
      </c>
      <c r="G35" s="26">
        <f t="shared" si="10"/>
        <v>1.5526939088209428</v>
      </c>
      <c r="H35" s="26">
        <f t="shared" si="10"/>
        <v>1.8162773054863708</v>
      </c>
      <c r="I35" s="26">
        <f t="shared" si="10"/>
        <v>1.7701530917913848</v>
      </c>
      <c r="J35" s="26">
        <f t="shared" si="10"/>
        <v>1.9865907891335568</v>
      </c>
      <c r="K35" s="26">
        <f t="shared" si="10"/>
        <v>1.9052094276801406</v>
      </c>
      <c r="L35" s="26">
        <f t="shared" si="10"/>
        <v>2.2637719705126993</v>
      </c>
      <c r="M35" s="26">
        <f t="shared" si="10"/>
        <v>2.209687101623929</v>
      </c>
      <c r="N35" s="27"/>
    </row>
    <row r="36" spans="1:14" ht="18.75" customHeight="1">
      <c r="A36" s="57" t="s">
        <v>43</v>
      </c>
      <c r="B36" s="26">
        <v>-0.0060769087</v>
      </c>
      <c r="C36" s="26">
        <v>-0.005986145</v>
      </c>
      <c r="D36" s="26">
        <v>-0.0054811979</v>
      </c>
      <c r="E36" s="26">
        <v>-0.0061862106</v>
      </c>
      <c r="F36" s="26">
        <v>-0.0063287338</v>
      </c>
      <c r="G36" s="26">
        <v>-0.0050754502</v>
      </c>
      <c r="H36" s="26">
        <v>-0.0055870095</v>
      </c>
      <c r="I36" s="26">
        <v>-0.0056656599</v>
      </c>
      <c r="J36" s="26">
        <v>-0.0063182449</v>
      </c>
      <c r="K36" s="26">
        <v>-0.0062224886</v>
      </c>
      <c r="L36" s="26">
        <v>-0.0073390153</v>
      </c>
      <c r="M36" s="26">
        <v>-0.0072498101</v>
      </c>
      <c r="N36" s="72"/>
    </row>
    <row r="37" spans="1:14" ht="15" customHeight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</row>
    <row r="38" spans="1:14" ht="18.75" customHeight="1">
      <c r="A38" s="60" t="s">
        <v>85</v>
      </c>
      <c r="B38" s="61">
        <f aca="true" t="shared" si="11" ref="B38:M38">B39*B40</f>
        <v>3257.0800000000004</v>
      </c>
      <c r="C38" s="61">
        <f t="shared" si="11"/>
        <v>2495.2400000000002</v>
      </c>
      <c r="D38" s="61">
        <f t="shared" si="11"/>
        <v>2161.4</v>
      </c>
      <c r="E38" s="61">
        <f t="shared" si="11"/>
        <v>646.2800000000001</v>
      </c>
      <c r="F38" s="61">
        <f t="shared" si="11"/>
        <v>2161.4</v>
      </c>
      <c r="G38" s="61">
        <f t="shared" si="11"/>
        <v>2662.1600000000003</v>
      </c>
      <c r="H38" s="61">
        <f t="shared" si="11"/>
        <v>2897.56</v>
      </c>
      <c r="I38" s="61">
        <f t="shared" si="11"/>
        <v>2546.6000000000004</v>
      </c>
      <c r="J38" s="61">
        <f t="shared" si="11"/>
        <v>2118.6</v>
      </c>
      <c r="K38" s="61">
        <f t="shared" si="11"/>
        <v>2602.2400000000002</v>
      </c>
      <c r="L38" s="61">
        <f t="shared" si="11"/>
        <v>1271.16</v>
      </c>
      <c r="M38" s="61">
        <f t="shared" si="11"/>
        <v>719.0400000000001</v>
      </c>
      <c r="N38" s="28">
        <f>SUM(B38:M38)</f>
        <v>25538.760000000002</v>
      </c>
    </row>
    <row r="39" spans="1:14" ht="18.75" customHeight="1">
      <c r="A39" s="57" t="s">
        <v>45</v>
      </c>
      <c r="B39" s="63">
        <v>761</v>
      </c>
      <c r="C39" s="63">
        <v>583</v>
      </c>
      <c r="D39" s="63">
        <v>505</v>
      </c>
      <c r="E39" s="63">
        <v>151</v>
      </c>
      <c r="F39" s="63">
        <v>505</v>
      </c>
      <c r="G39" s="63">
        <v>622</v>
      </c>
      <c r="H39" s="63">
        <v>677</v>
      </c>
      <c r="I39" s="63">
        <v>595</v>
      </c>
      <c r="J39" s="63">
        <v>495</v>
      </c>
      <c r="K39" s="63">
        <v>608</v>
      </c>
      <c r="L39" s="63">
        <v>297</v>
      </c>
      <c r="M39" s="63">
        <v>168</v>
      </c>
      <c r="N39" s="12">
        <v>5967</v>
      </c>
    </row>
    <row r="40" spans="1:14" ht="18.75" customHeight="1">
      <c r="A40" s="57" t="s">
        <v>46</v>
      </c>
      <c r="B40" s="59">
        <v>4.28</v>
      </c>
      <c r="C40" s="59">
        <v>4.28</v>
      </c>
      <c r="D40" s="59">
        <v>4.28</v>
      </c>
      <c r="E40" s="59">
        <v>4.28</v>
      </c>
      <c r="F40" s="59">
        <v>4.28</v>
      </c>
      <c r="G40" s="59">
        <v>4.28</v>
      </c>
      <c r="H40" s="59">
        <v>4.28</v>
      </c>
      <c r="I40" s="59">
        <v>4.28</v>
      </c>
      <c r="J40" s="59">
        <v>4.28</v>
      </c>
      <c r="K40" s="59">
        <v>4.28</v>
      </c>
      <c r="L40" s="59">
        <v>4.28</v>
      </c>
      <c r="M40" s="59">
        <v>4.28</v>
      </c>
      <c r="N40" s="59">
        <v>4.28</v>
      </c>
    </row>
    <row r="41" spans="1:14" ht="15" customHeight="1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</row>
    <row r="42" spans="1:14" ht="18.75" customHeight="1">
      <c r="A42" s="64" t="s">
        <v>44</v>
      </c>
      <c r="B42" s="65">
        <f>B43+B44+B45+B46</f>
        <v>347490.8138001285</v>
      </c>
      <c r="C42" s="65">
        <f aca="true" t="shared" si="12" ref="C42:M42">C43+C44+C45+C46</f>
        <v>237423.46619326502</v>
      </c>
      <c r="D42" s="65">
        <f t="shared" si="12"/>
        <v>262768.5410858807</v>
      </c>
      <c r="E42" s="65">
        <f t="shared" si="12"/>
        <v>55291.453955047196</v>
      </c>
      <c r="F42" s="65">
        <f t="shared" si="12"/>
        <v>241392.99030429378</v>
      </c>
      <c r="G42" s="65">
        <f t="shared" si="12"/>
        <v>276494.6748314724</v>
      </c>
      <c r="H42" s="65">
        <f t="shared" si="12"/>
        <v>296166.01378943253</v>
      </c>
      <c r="I42" s="65">
        <f t="shared" si="12"/>
        <v>316274.2298777201</v>
      </c>
      <c r="J42" s="65">
        <f t="shared" si="12"/>
        <v>246189.1713493301</v>
      </c>
      <c r="K42" s="65">
        <f t="shared" si="12"/>
        <v>328920.3576376532</v>
      </c>
      <c r="L42" s="65">
        <f t="shared" si="12"/>
        <v>120936.56891379508</v>
      </c>
      <c r="M42" s="65">
        <f t="shared" si="12"/>
        <v>61614.22867334512</v>
      </c>
      <c r="N42" s="65">
        <f>N43+N44+N45+N46</f>
        <v>2790962.5104113636</v>
      </c>
    </row>
    <row r="43" spans="1:14" ht="18.75" customHeight="1">
      <c r="A43" s="62" t="s">
        <v>86</v>
      </c>
      <c r="B43" s="59">
        <f aca="true" t="shared" si="13" ref="B43:H43">B35*B7</f>
        <v>345369.17380618</v>
      </c>
      <c r="C43" s="59">
        <f t="shared" si="13"/>
        <v>235705.06618835003</v>
      </c>
      <c r="D43" s="59">
        <f t="shared" si="13"/>
        <v>251511.53108925003</v>
      </c>
      <c r="E43" s="59">
        <f t="shared" si="13"/>
        <v>54804.703954</v>
      </c>
      <c r="F43" s="59">
        <f t="shared" si="13"/>
        <v>240007.17030275</v>
      </c>
      <c r="G43" s="59">
        <f t="shared" si="13"/>
        <v>274730.55483896</v>
      </c>
      <c r="H43" s="59">
        <f t="shared" si="13"/>
        <v>294173.3537831</v>
      </c>
      <c r="I43" s="59">
        <f>I35*I7</f>
        <v>314734.9898736</v>
      </c>
      <c r="J43" s="59">
        <f>J35*J7</f>
        <v>244849.3013515</v>
      </c>
      <c r="K43" s="59">
        <f>K35*K7</f>
        <v>327387.3776337</v>
      </c>
      <c r="L43" s="59">
        <f>L35*L7</f>
        <v>120054.61891219998</v>
      </c>
      <c r="M43" s="59">
        <f>M35*M7</f>
        <v>61095.638672800014</v>
      </c>
      <c r="N43" s="61">
        <f>SUM(B43:M43)</f>
        <v>2764423.48040639</v>
      </c>
    </row>
    <row r="44" spans="1:14" ht="18.75" customHeight="1">
      <c r="A44" s="62" t="s">
        <v>87</v>
      </c>
      <c r="B44" s="59">
        <f aca="true" t="shared" si="14" ref="B44:M44">B36*B7</f>
        <v>-1135.4400060515</v>
      </c>
      <c r="C44" s="59">
        <f t="shared" si="14"/>
        <v>-776.839995085</v>
      </c>
      <c r="D44" s="59">
        <f t="shared" si="14"/>
        <v>-827.4800033693</v>
      </c>
      <c r="E44" s="59">
        <f t="shared" si="14"/>
        <v>-159.5299989528</v>
      </c>
      <c r="F44" s="59">
        <f t="shared" si="14"/>
        <v>-775.5799984562</v>
      </c>
      <c r="G44" s="59">
        <f t="shared" si="14"/>
        <v>-898.0400074876</v>
      </c>
      <c r="H44" s="59">
        <f t="shared" si="14"/>
        <v>-904.8999936675</v>
      </c>
      <c r="I44" s="59">
        <f t="shared" si="14"/>
        <v>-1007.3599958799</v>
      </c>
      <c r="J44" s="59">
        <f t="shared" si="14"/>
        <v>-778.7300021699</v>
      </c>
      <c r="K44" s="59">
        <f t="shared" si="14"/>
        <v>-1069.2599960468</v>
      </c>
      <c r="L44" s="59">
        <f t="shared" si="14"/>
        <v>-389.2099984049</v>
      </c>
      <c r="M44" s="59">
        <f t="shared" si="14"/>
        <v>-200.4499994549</v>
      </c>
      <c r="N44" s="28">
        <f>SUM(B44:M44)</f>
        <v>-8922.8199950263</v>
      </c>
    </row>
    <row r="45" spans="1:14" ht="18.75" customHeight="1">
      <c r="A45" s="62" t="s">
        <v>47</v>
      </c>
      <c r="B45" s="59">
        <f aca="true" t="shared" si="15" ref="B45:M45">B38</f>
        <v>3257.0800000000004</v>
      </c>
      <c r="C45" s="59">
        <f t="shared" si="15"/>
        <v>2495.2400000000002</v>
      </c>
      <c r="D45" s="59">
        <f t="shared" si="15"/>
        <v>2161.4</v>
      </c>
      <c r="E45" s="59">
        <f t="shared" si="15"/>
        <v>646.2800000000001</v>
      </c>
      <c r="F45" s="59">
        <f t="shared" si="15"/>
        <v>2161.4</v>
      </c>
      <c r="G45" s="59">
        <f t="shared" si="15"/>
        <v>2662.1600000000003</v>
      </c>
      <c r="H45" s="59">
        <f t="shared" si="15"/>
        <v>2897.56</v>
      </c>
      <c r="I45" s="59">
        <f t="shared" si="15"/>
        <v>2546.6000000000004</v>
      </c>
      <c r="J45" s="59">
        <f t="shared" si="15"/>
        <v>2118.6</v>
      </c>
      <c r="K45" s="59">
        <f t="shared" si="15"/>
        <v>2602.2400000000002</v>
      </c>
      <c r="L45" s="59">
        <f t="shared" si="15"/>
        <v>1271.16</v>
      </c>
      <c r="M45" s="59">
        <f t="shared" si="15"/>
        <v>719.0400000000001</v>
      </c>
      <c r="N45" s="61">
        <f>SUM(B45:M45)</f>
        <v>25538.760000000002</v>
      </c>
    </row>
    <row r="46" spans="1:14" ht="18.75" customHeight="1">
      <c r="A46" s="2" t="s">
        <v>95</v>
      </c>
      <c r="B46" s="59">
        <v>0</v>
      </c>
      <c r="C46" s="59">
        <v>0</v>
      </c>
      <c r="D46" s="59">
        <v>9923.09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61">
        <f>SUM(B46:M46)</f>
        <v>9923.09</v>
      </c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6"/>
    </row>
    <row r="48" spans="1:14" ht="18.75" customHeight="1">
      <c r="A48" s="2" t="s">
        <v>96</v>
      </c>
      <c r="B48" s="28">
        <f>+B49+B52+B60+B61</f>
        <v>-69761.72</v>
      </c>
      <c r="C48" s="28">
        <f aca="true" t="shared" si="16" ref="C48:M48">+C49+C52+C60+C61</f>
        <v>-64575.84</v>
      </c>
      <c r="D48" s="28">
        <f t="shared" si="16"/>
        <v>-56178.94</v>
      </c>
      <c r="E48" s="28">
        <f t="shared" si="16"/>
        <v>-9363.32</v>
      </c>
      <c r="F48" s="28">
        <f t="shared" si="16"/>
        <v>-46924.9</v>
      </c>
      <c r="G48" s="28">
        <f t="shared" si="16"/>
        <v>-75235.64</v>
      </c>
      <c r="H48" s="28">
        <f t="shared" si="16"/>
        <v>-78661.78</v>
      </c>
      <c r="I48" s="28">
        <f t="shared" si="16"/>
        <v>-49578.72</v>
      </c>
      <c r="J48" s="28">
        <f t="shared" si="16"/>
        <v>-62704.94</v>
      </c>
      <c r="K48" s="28">
        <f t="shared" si="16"/>
        <v>-53760.44</v>
      </c>
      <c r="L48" s="28">
        <f t="shared" si="16"/>
        <v>-22121.6</v>
      </c>
      <c r="M48" s="28">
        <f t="shared" si="16"/>
        <v>-12940.3</v>
      </c>
      <c r="N48" s="28">
        <f>+N49+N52+N60+N61</f>
        <v>-601808.14</v>
      </c>
    </row>
    <row r="49" spans="1:14" ht="18.75" customHeight="1">
      <c r="A49" s="17" t="s">
        <v>48</v>
      </c>
      <c r="B49" s="29">
        <f>B50+B51</f>
        <v>-69552</v>
      </c>
      <c r="C49" s="29">
        <f>C50+C51</f>
        <v>-64456</v>
      </c>
      <c r="D49" s="29">
        <f>D50+D51</f>
        <v>-56080.5</v>
      </c>
      <c r="E49" s="29">
        <f>E50+E51</f>
        <v>-9282</v>
      </c>
      <c r="F49" s="29">
        <f aca="true" t="shared" si="17" ref="F49:M49">F50+F51</f>
        <v>-46903.5</v>
      </c>
      <c r="G49" s="29">
        <f t="shared" si="17"/>
        <v>-75180</v>
      </c>
      <c r="H49" s="29">
        <f t="shared" si="17"/>
        <v>-78550.5</v>
      </c>
      <c r="I49" s="29">
        <f t="shared" si="17"/>
        <v>-49476</v>
      </c>
      <c r="J49" s="29">
        <f t="shared" si="17"/>
        <v>-62499.5</v>
      </c>
      <c r="K49" s="29">
        <f t="shared" si="17"/>
        <v>-53662</v>
      </c>
      <c r="L49" s="29">
        <f t="shared" si="17"/>
        <v>-22036</v>
      </c>
      <c r="M49" s="29">
        <f t="shared" si="17"/>
        <v>-12897.5</v>
      </c>
      <c r="N49" s="28">
        <f aca="true" t="shared" si="18" ref="N49:N61">SUM(B49:M49)</f>
        <v>-600575.5</v>
      </c>
    </row>
    <row r="50" spans="1:14" ht="18.75" customHeight="1">
      <c r="A50" s="13" t="s">
        <v>49</v>
      </c>
      <c r="B50" s="20">
        <f>ROUND(-B9*$D$3,2)</f>
        <v>-69552</v>
      </c>
      <c r="C50" s="20">
        <f>ROUND(-C9*$D$3,2)</f>
        <v>-64456</v>
      </c>
      <c r="D50" s="20">
        <f>ROUND(-D9*$D$3,2)</f>
        <v>-56080.5</v>
      </c>
      <c r="E50" s="20">
        <f>ROUND(-E9*$D$3,2)</f>
        <v>-9282</v>
      </c>
      <c r="F50" s="20">
        <f aca="true" t="shared" si="19" ref="F50:M50">ROUND(-F9*$D$3,2)</f>
        <v>-46903.5</v>
      </c>
      <c r="G50" s="20">
        <f t="shared" si="19"/>
        <v>-75180</v>
      </c>
      <c r="H50" s="20">
        <f t="shared" si="19"/>
        <v>-78550.5</v>
      </c>
      <c r="I50" s="20">
        <f t="shared" si="19"/>
        <v>-49476</v>
      </c>
      <c r="J50" s="20">
        <f t="shared" si="19"/>
        <v>-62499.5</v>
      </c>
      <c r="K50" s="20">
        <f t="shared" si="19"/>
        <v>-53662</v>
      </c>
      <c r="L50" s="20">
        <f t="shared" si="19"/>
        <v>-22036</v>
      </c>
      <c r="M50" s="20">
        <f t="shared" si="19"/>
        <v>-12897.5</v>
      </c>
      <c r="N50" s="50">
        <f t="shared" si="18"/>
        <v>-600575.5</v>
      </c>
    </row>
    <row r="51" spans="1:14" ht="18.75" customHeight="1">
      <c r="A51" s="13" t="s">
        <v>50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0">
        <f>SUM(B51:M51)</f>
        <v>0</v>
      </c>
    </row>
    <row r="52" spans="1:14" ht="18.75" customHeight="1">
      <c r="A52" s="17" t="s">
        <v>51</v>
      </c>
      <c r="B52" s="29">
        <f>SUM(B53:B59)</f>
        <v>-209.72</v>
      </c>
      <c r="C52" s="29">
        <f aca="true" t="shared" si="21" ref="C52:M52">SUM(C53:C59)</f>
        <v>-119.84</v>
      </c>
      <c r="D52" s="29">
        <f t="shared" si="21"/>
        <v>-98.44</v>
      </c>
      <c r="E52" s="29">
        <f t="shared" si="21"/>
        <v>-81.32</v>
      </c>
      <c r="F52" s="29">
        <f t="shared" si="21"/>
        <v>-21.4</v>
      </c>
      <c r="G52" s="29">
        <f t="shared" si="21"/>
        <v>-55.64</v>
      </c>
      <c r="H52" s="29">
        <f t="shared" si="21"/>
        <v>-111.28</v>
      </c>
      <c r="I52" s="29">
        <f t="shared" si="21"/>
        <v>-102.72</v>
      </c>
      <c r="J52" s="29">
        <f t="shared" si="21"/>
        <v>-205.44</v>
      </c>
      <c r="K52" s="29">
        <f t="shared" si="21"/>
        <v>-98.44</v>
      </c>
      <c r="L52" s="29">
        <f t="shared" si="21"/>
        <v>-85.6</v>
      </c>
      <c r="M52" s="29">
        <f t="shared" si="21"/>
        <v>-42.8</v>
      </c>
      <c r="N52" s="29">
        <f>SUM(N53:N59)</f>
        <v>-1232.6399999999999</v>
      </c>
    </row>
    <row r="53" spans="1:14" ht="18.75" customHeight="1">
      <c r="A53" s="13" t="s">
        <v>52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</row>
    <row r="54" spans="1:14" ht="18.75" customHeight="1">
      <c r="A54" s="13" t="s">
        <v>53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</row>
    <row r="55" spans="1:14" ht="18.75" customHeight="1">
      <c r="A55" s="13" t="s">
        <v>54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</row>
    <row r="56" spans="1:14" ht="18.75" customHeight="1">
      <c r="A56" s="13" t="s">
        <v>55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</row>
    <row r="57" spans="1:14" ht="18.75" customHeight="1">
      <c r="A57" s="13" t="s">
        <v>56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</row>
    <row r="58" spans="1:14" ht="18.75" customHeight="1">
      <c r="A58" s="16" t="s">
        <v>57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</row>
    <row r="59" spans="1:14" ht="18.75" customHeight="1">
      <c r="A59" s="16" t="s">
        <v>88</v>
      </c>
      <c r="B59" s="27">
        <v>-209.72</v>
      </c>
      <c r="C59" s="27">
        <v>-119.84</v>
      </c>
      <c r="D59" s="27">
        <v>-98.44</v>
      </c>
      <c r="E59" s="27">
        <v>-81.32</v>
      </c>
      <c r="F59" s="27">
        <v>-21.4</v>
      </c>
      <c r="G59" s="27">
        <v>-55.64</v>
      </c>
      <c r="H59" s="27">
        <v>-111.28</v>
      </c>
      <c r="I59" s="27">
        <v>-102.72</v>
      </c>
      <c r="J59" s="27">
        <v>-205.44</v>
      </c>
      <c r="K59" s="27">
        <v>-98.44</v>
      </c>
      <c r="L59" s="27">
        <v>-85.6</v>
      </c>
      <c r="M59" s="27">
        <v>-42.8</v>
      </c>
      <c r="N59" s="27">
        <f t="shared" si="18"/>
        <v>-1232.6399999999999</v>
      </c>
    </row>
    <row r="60" spans="1:14" ht="18.75" customHeight="1">
      <c r="A60" s="17" t="s">
        <v>58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</row>
    <row r="61" spans="1:14" ht="18.75" customHeight="1">
      <c r="A61" s="17" t="s">
        <v>97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</row>
    <row r="62" spans="1:14" ht="15" customHeight="1">
      <c r="A62" s="35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20"/>
    </row>
    <row r="63" spans="1:14" ht="15.75">
      <c r="A63" s="2" t="s">
        <v>101</v>
      </c>
      <c r="B63" s="32">
        <f aca="true" t="shared" si="22" ref="B63:M63">+B42+B48</f>
        <v>277729.09380012855</v>
      </c>
      <c r="C63" s="32">
        <f t="shared" si="22"/>
        <v>172847.62619326502</v>
      </c>
      <c r="D63" s="32">
        <f t="shared" si="22"/>
        <v>206589.6010858807</v>
      </c>
      <c r="E63" s="32">
        <f t="shared" si="22"/>
        <v>45928.1339550472</v>
      </c>
      <c r="F63" s="32">
        <f t="shared" si="22"/>
        <v>194468.0903042938</v>
      </c>
      <c r="G63" s="32">
        <f t="shared" si="22"/>
        <v>201259.03483147238</v>
      </c>
      <c r="H63" s="32">
        <f t="shared" si="22"/>
        <v>217504.23378943253</v>
      </c>
      <c r="I63" s="32">
        <f t="shared" si="22"/>
        <v>266695.50987772015</v>
      </c>
      <c r="J63" s="32">
        <f t="shared" si="22"/>
        <v>183484.2313493301</v>
      </c>
      <c r="K63" s="32">
        <f t="shared" si="22"/>
        <v>275159.9176376532</v>
      </c>
      <c r="L63" s="32">
        <f t="shared" si="22"/>
        <v>98814.96891379508</v>
      </c>
      <c r="M63" s="32">
        <f t="shared" si="22"/>
        <v>48673.928673345115</v>
      </c>
      <c r="N63" s="32">
        <f>SUM(B63:M63)</f>
        <v>2189154.370411364</v>
      </c>
    </row>
    <row r="64" spans="1:14" ht="15" customHeight="1">
      <c r="A64" s="37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2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4" ht="18.75" customHeight="1">
      <c r="A66" s="2" t="s">
        <v>99</v>
      </c>
      <c r="B66" s="39">
        <f>SUM(B67:B80)</f>
        <v>277729.08999999997</v>
      </c>
      <c r="C66" s="39">
        <f aca="true" t="shared" si="23" ref="C66:M66">SUM(C67:C80)</f>
        <v>172847.62</v>
      </c>
      <c r="D66" s="39">
        <f t="shared" si="23"/>
        <v>206589.6</v>
      </c>
      <c r="E66" s="39">
        <f t="shared" si="23"/>
        <v>45928.13</v>
      </c>
      <c r="F66" s="39">
        <f t="shared" si="23"/>
        <v>194468.09</v>
      </c>
      <c r="G66" s="39">
        <f t="shared" si="23"/>
        <v>201259.03</v>
      </c>
      <c r="H66" s="39">
        <f t="shared" si="23"/>
        <v>217504.24</v>
      </c>
      <c r="I66" s="39">
        <f t="shared" si="23"/>
        <v>266695.51</v>
      </c>
      <c r="J66" s="39">
        <f t="shared" si="23"/>
        <v>183484.23</v>
      </c>
      <c r="K66" s="39">
        <f t="shared" si="23"/>
        <v>275159.92</v>
      </c>
      <c r="L66" s="39">
        <f t="shared" si="23"/>
        <v>98814.97</v>
      </c>
      <c r="M66" s="39">
        <f t="shared" si="23"/>
        <v>48673.93</v>
      </c>
      <c r="N66" s="32">
        <f>SUM(N67:N80)</f>
        <v>2189154.3600000003</v>
      </c>
    </row>
    <row r="67" spans="1:14" ht="18.75" customHeight="1">
      <c r="A67" s="17" t="s">
        <v>91</v>
      </c>
      <c r="B67" s="39">
        <v>52030.73</v>
      </c>
      <c r="C67" s="39">
        <v>52801.72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2">
        <f>SUM(B67:M67)</f>
        <v>104832.45000000001</v>
      </c>
    </row>
    <row r="68" spans="1:14" ht="18.75" customHeight="1">
      <c r="A68" s="17" t="s">
        <v>92</v>
      </c>
      <c r="B68" s="39">
        <v>225698.36</v>
      </c>
      <c r="C68" s="39">
        <v>120045.9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2">
        <f aca="true" t="shared" si="24" ref="N68:N79">SUM(B68:M68)</f>
        <v>345744.26</v>
      </c>
    </row>
    <row r="69" spans="1:14" ht="18.75" customHeight="1">
      <c r="A69" s="17" t="s">
        <v>74</v>
      </c>
      <c r="B69" s="38">
        <v>0</v>
      </c>
      <c r="C69" s="38">
        <v>0</v>
      </c>
      <c r="D69" s="29">
        <v>206589.6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29">
        <f t="shared" si="24"/>
        <v>206589.6</v>
      </c>
    </row>
    <row r="70" spans="1:14" ht="18.75" customHeight="1">
      <c r="A70" s="17" t="s">
        <v>65</v>
      </c>
      <c r="B70" s="38">
        <v>0</v>
      </c>
      <c r="C70" s="38">
        <v>0</v>
      </c>
      <c r="D70" s="38">
        <v>0</v>
      </c>
      <c r="E70" s="29">
        <v>45928.13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2">
        <f t="shared" si="24"/>
        <v>45928.13</v>
      </c>
    </row>
    <row r="71" spans="1:14" ht="18.75" customHeight="1">
      <c r="A71" s="17" t="s">
        <v>66</v>
      </c>
      <c r="B71" s="38">
        <v>0</v>
      </c>
      <c r="C71" s="38">
        <v>0</v>
      </c>
      <c r="D71" s="38">
        <v>0</v>
      </c>
      <c r="E71" s="38">
        <v>0</v>
      </c>
      <c r="F71" s="29">
        <v>194468.09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29">
        <f t="shared" si="24"/>
        <v>194468.09</v>
      </c>
    </row>
    <row r="72" spans="1:14" ht="18.75" customHeight="1">
      <c r="A72" s="17" t="s">
        <v>105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9">
        <v>201259.03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2">
        <f t="shared" si="24"/>
        <v>201259.03</v>
      </c>
    </row>
    <row r="73" spans="1:14" ht="18.75" customHeight="1">
      <c r="A73" s="17" t="s">
        <v>67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9">
        <v>173837.33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2">
        <f t="shared" si="24"/>
        <v>173837.33</v>
      </c>
    </row>
    <row r="74" spans="1:14" ht="18.75" customHeight="1">
      <c r="A74" s="17" t="s">
        <v>68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9">
        <v>43666.91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2">
        <f t="shared" si="24"/>
        <v>43666.91</v>
      </c>
    </row>
    <row r="75" spans="1:14" ht="18.75" customHeight="1">
      <c r="A75" s="17" t="s">
        <v>69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29">
        <v>266695.51</v>
      </c>
      <c r="J75" s="38">
        <v>0</v>
      </c>
      <c r="K75" s="38">
        <v>0</v>
      </c>
      <c r="L75" s="38">
        <v>0</v>
      </c>
      <c r="M75" s="38">
        <v>0</v>
      </c>
      <c r="N75" s="29">
        <f t="shared" si="24"/>
        <v>266695.51</v>
      </c>
    </row>
    <row r="76" spans="1:14" ht="18.75" customHeight="1">
      <c r="A76" s="17" t="s">
        <v>70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29">
        <v>183484.23</v>
      </c>
      <c r="K76" s="38">
        <v>0</v>
      </c>
      <c r="L76" s="38">
        <v>0</v>
      </c>
      <c r="M76" s="38">
        <v>0</v>
      </c>
      <c r="N76" s="32">
        <f t="shared" si="24"/>
        <v>183484.23</v>
      </c>
    </row>
    <row r="77" spans="1:14" ht="18.75" customHeight="1">
      <c r="A77" s="17" t="s">
        <v>71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29">
        <v>275159.92</v>
      </c>
      <c r="L77" s="38">
        <v>0</v>
      </c>
      <c r="M77" s="66"/>
      <c r="N77" s="29">
        <f t="shared" si="24"/>
        <v>275159.92</v>
      </c>
    </row>
    <row r="78" spans="1:14" ht="18.75" customHeight="1">
      <c r="A78" s="17" t="s">
        <v>72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29">
        <v>98814.97</v>
      </c>
      <c r="M78" s="38">
        <v>0</v>
      </c>
      <c r="N78" s="32">
        <f t="shared" si="24"/>
        <v>98814.97</v>
      </c>
    </row>
    <row r="79" spans="1:14" ht="18.75" customHeight="1">
      <c r="A79" s="17" t="s">
        <v>73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29">
        <v>48673.93</v>
      </c>
      <c r="N79" s="29">
        <f t="shared" si="24"/>
        <v>48673.93</v>
      </c>
    </row>
    <row r="80" spans="1:14" ht="18.75" customHeight="1">
      <c r="A80" s="37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1:14" ht="17.25" customHeight="1">
      <c r="A81" s="73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 ht="15" customHeight="1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/>
    </row>
    <row r="83" spans="1:14" ht="18.75" customHeight="1">
      <c r="A83" s="2" t="s">
        <v>89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2"/>
    </row>
    <row r="84" spans="1:14" ht="18.75" customHeight="1">
      <c r="A84" s="17" t="s">
        <v>93</v>
      </c>
      <c r="B84" s="48">
        <v>2.096855193460917</v>
      </c>
      <c r="C84" s="48">
        <v>2.0791373030330536</v>
      </c>
      <c r="D84" s="48">
        <v>0</v>
      </c>
      <c r="E84" s="48">
        <v>0</v>
      </c>
      <c r="F84" s="38">
        <v>0</v>
      </c>
      <c r="G84" s="38">
        <v>0</v>
      </c>
      <c r="H84" s="48">
        <v>0</v>
      </c>
      <c r="I84" s="48">
        <v>0</v>
      </c>
      <c r="J84" s="48">
        <v>0</v>
      </c>
      <c r="K84" s="38">
        <v>0</v>
      </c>
      <c r="L84" s="48">
        <v>0</v>
      </c>
      <c r="M84" s="48">
        <v>0</v>
      </c>
      <c r="N84" s="32"/>
    </row>
    <row r="85" spans="1:14" ht="18.75" customHeight="1">
      <c r="A85" s="17" t="s">
        <v>94</v>
      </c>
      <c r="B85" s="48">
        <v>1.8136755355054561</v>
      </c>
      <c r="C85" s="48">
        <v>1.741315107528408</v>
      </c>
      <c r="D85" s="48">
        <v>0</v>
      </c>
      <c r="E85" s="48">
        <v>0</v>
      </c>
      <c r="F85" s="38">
        <v>0</v>
      </c>
      <c r="G85" s="38">
        <v>0</v>
      </c>
      <c r="H85" s="48">
        <v>0</v>
      </c>
      <c r="I85" s="48">
        <v>0</v>
      </c>
      <c r="J85" s="48">
        <v>0</v>
      </c>
      <c r="K85" s="38">
        <v>0</v>
      </c>
      <c r="L85" s="48">
        <v>0</v>
      </c>
      <c r="M85" s="48">
        <v>0</v>
      </c>
      <c r="N85" s="32"/>
    </row>
    <row r="86" spans="1:14" ht="18.75" customHeight="1">
      <c r="A86" s="17" t="s">
        <v>84</v>
      </c>
      <c r="B86" s="48">
        <v>0</v>
      </c>
      <c r="C86" s="48">
        <v>0</v>
      </c>
      <c r="D86" s="24">
        <f>(D$43+D$44+D$45)/D$7</f>
        <v>1.6748392104624237</v>
      </c>
      <c r="E86" s="48">
        <v>0</v>
      </c>
      <c r="F86" s="38">
        <v>0</v>
      </c>
      <c r="G86" s="38">
        <v>0</v>
      </c>
      <c r="H86" s="48">
        <v>0</v>
      </c>
      <c r="I86" s="48">
        <v>0</v>
      </c>
      <c r="J86" s="48">
        <v>0</v>
      </c>
      <c r="K86" s="38">
        <v>0</v>
      </c>
      <c r="L86" s="48">
        <v>0</v>
      </c>
      <c r="M86" s="48">
        <v>0</v>
      </c>
      <c r="N86" s="29"/>
    </row>
    <row r="87" spans="1:14" ht="18.75" customHeight="1">
      <c r="A87" s="17" t="s">
        <v>75</v>
      </c>
      <c r="B87" s="48">
        <v>0</v>
      </c>
      <c r="C87" s="48">
        <v>0</v>
      </c>
      <c r="D87" s="48">
        <v>0</v>
      </c>
      <c r="E87" s="48">
        <f>(E$43+E$44+E$45)/E$7</f>
        <v>2.1440768557099115</v>
      </c>
      <c r="F87" s="38">
        <v>0</v>
      </c>
      <c r="G87" s="38">
        <v>0</v>
      </c>
      <c r="H87" s="48">
        <v>0</v>
      </c>
      <c r="I87" s="48">
        <v>0</v>
      </c>
      <c r="J87" s="48">
        <v>0</v>
      </c>
      <c r="K87" s="38">
        <v>0</v>
      </c>
      <c r="L87" s="48">
        <v>0</v>
      </c>
      <c r="M87" s="48">
        <v>0</v>
      </c>
      <c r="N87" s="32"/>
    </row>
    <row r="88" spans="1:14" ht="18.75" customHeight="1">
      <c r="A88" s="17" t="s">
        <v>76</v>
      </c>
      <c r="B88" s="48">
        <v>0</v>
      </c>
      <c r="C88" s="48">
        <v>0</v>
      </c>
      <c r="D88" s="48">
        <v>0</v>
      </c>
      <c r="E88" s="48">
        <v>0</v>
      </c>
      <c r="F88" s="48">
        <f>(F$43+F$44+F$45)/F$7</f>
        <v>1.969767116045776</v>
      </c>
      <c r="G88" s="38">
        <v>0</v>
      </c>
      <c r="H88" s="48">
        <v>0</v>
      </c>
      <c r="I88" s="48">
        <v>0</v>
      </c>
      <c r="J88" s="48">
        <v>0</v>
      </c>
      <c r="K88" s="38">
        <v>0</v>
      </c>
      <c r="L88" s="48">
        <v>0</v>
      </c>
      <c r="M88" s="48">
        <v>0</v>
      </c>
      <c r="N88" s="29"/>
    </row>
    <row r="89" spans="1:14" ht="18.75" customHeight="1">
      <c r="A89" s="17" t="s">
        <v>102</v>
      </c>
      <c r="B89" s="48">
        <v>0</v>
      </c>
      <c r="C89" s="48">
        <v>0</v>
      </c>
      <c r="D89" s="48">
        <v>0</v>
      </c>
      <c r="E89" s="48">
        <v>0</v>
      </c>
      <c r="F89" s="38">
        <v>0</v>
      </c>
      <c r="G89" s="48">
        <f>(G$43+G$44+G$45)/G$7</f>
        <v>1.5626641808513286</v>
      </c>
      <c r="H89" s="48">
        <v>0</v>
      </c>
      <c r="I89" s="48">
        <v>0</v>
      </c>
      <c r="J89" s="48">
        <v>0</v>
      </c>
      <c r="K89" s="38">
        <v>0</v>
      </c>
      <c r="L89" s="48">
        <v>0</v>
      </c>
      <c r="M89" s="48">
        <v>0</v>
      </c>
      <c r="N89" s="32"/>
    </row>
    <row r="90" spans="1:14" ht="18.75" customHeight="1">
      <c r="A90" s="17" t="s">
        <v>77</v>
      </c>
      <c r="B90" s="48">
        <v>0</v>
      </c>
      <c r="C90" s="48">
        <v>0</v>
      </c>
      <c r="D90" s="48">
        <v>0</v>
      </c>
      <c r="E90" s="48">
        <v>0</v>
      </c>
      <c r="F90" s="38">
        <v>0</v>
      </c>
      <c r="G90" s="38">
        <v>0</v>
      </c>
      <c r="H90" s="48">
        <v>1.8363665461080423</v>
      </c>
      <c r="I90" s="48">
        <v>0</v>
      </c>
      <c r="J90" s="48">
        <v>0</v>
      </c>
      <c r="K90" s="38">
        <v>0</v>
      </c>
      <c r="L90" s="48">
        <v>0</v>
      </c>
      <c r="M90" s="48">
        <v>0</v>
      </c>
      <c r="N90" s="32"/>
    </row>
    <row r="91" spans="1:14" ht="18.75" customHeight="1">
      <c r="A91" s="17" t="s">
        <v>78</v>
      </c>
      <c r="B91" s="48">
        <v>0</v>
      </c>
      <c r="C91" s="48">
        <v>0</v>
      </c>
      <c r="D91" s="48">
        <v>0</v>
      </c>
      <c r="E91" s="48">
        <v>0</v>
      </c>
      <c r="F91" s="38">
        <v>0</v>
      </c>
      <c r="G91" s="38">
        <v>0</v>
      </c>
      <c r="H91" s="48">
        <v>1.7989775379166038</v>
      </c>
      <c r="I91" s="48">
        <v>0</v>
      </c>
      <c r="J91" s="48">
        <v>0</v>
      </c>
      <c r="K91" s="38">
        <v>0</v>
      </c>
      <c r="L91" s="48">
        <v>0</v>
      </c>
      <c r="M91" s="48">
        <v>0</v>
      </c>
      <c r="N91" s="32"/>
    </row>
    <row r="92" spans="1:14" ht="18.75" customHeight="1">
      <c r="A92" s="17" t="s">
        <v>79</v>
      </c>
      <c r="B92" s="48">
        <v>0</v>
      </c>
      <c r="C92" s="48">
        <v>0</v>
      </c>
      <c r="D92" s="48">
        <v>0</v>
      </c>
      <c r="E92" s="48">
        <v>0</v>
      </c>
      <c r="F92" s="38">
        <v>0</v>
      </c>
      <c r="G92" s="38">
        <v>0</v>
      </c>
      <c r="H92" s="48">
        <v>0</v>
      </c>
      <c r="I92" s="48">
        <f>(I$43+I$44+I$45)/I$7</f>
        <v>1.7788101859816319</v>
      </c>
      <c r="J92" s="48">
        <v>0</v>
      </c>
      <c r="K92" s="38">
        <v>0</v>
      </c>
      <c r="L92" s="48">
        <v>0</v>
      </c>
      <c r="M92" s="48">
        <v>0</v>
      </c>
      <c r="N92" s="29"/>
    </row>
    <row r="93" spans="1:14" ht="18.75" customHeight="1">
      <c r="A93" s="17" t="s">
        <v>80</v>
      </c>
      <c r="B93" s="48">
        <v>0</v>
      </c>
      <c r="C93" s="48">
        <v>0</v>
      </c>
      <c r="D93" s="48">
        <v>0</v>
      </c>
      <c r="E93" s="48">
        <v>0</v>
      </c>
      <c r="F93" s="38">
        <v>0</v>
      </c>
      <c r="G93" s="38">
        <v>0</v>
      </c>
      <c r="H93" s="48">
        <v>0</v>
      </c>
      <c r="I93" s="48">
        <v>0</v>
      </c>
      <c r="J93" s="48">
        <f>(J$43+J$44+J$45)/J$7</f>
        <v>1.9974618570991725</v>
      </c>
      <c r="K93" s="38">
        <v>0</v>
      </c>
      <c r="L93" s="48">
        <v>0</v>
      </c>
      <c r="M93" s="48">
        <v>0</v>
      </c>
      <c r="N93" s="32"/>
    </row>
    <row r="94" spans="1:14" ht="18.75" customHeight="1">
      <c r="A94" s="17" t="s">
        <v>81</v>
      </c>
      <c r="B94" s="48">
        <v>0</v>
      </c>
      <c r="C94" s="48">
        <v>0</v>
      </c>
      <c r="D94" s="48">
        <v>0</v>
      </c>
      <c r="E94" s="48">
        <v>0</v>
      </c>
      <c r="F94" s="38">
        <v>0</v>
      </c>
      <c r="G94" s="38">
        <v>0</v>
      </c>
      <c r="H94" s="48">
        <v>0</v>
      </c>
      <c r="I94" s="48">
        <v>0</v>
      </c>
      <c r="J94" s="48">
        <v>0</v>
      </c>
      <c r="K94" s="24">
        <f>(K$43+K$44+K$45)/K$7</f>
        <v>1.9141305045313213</v>
      </c>
      <c r="L94" s="48">
        <v>0</v>
      </c>
      <c r="M94" s="48">
        <v>0</v>
      </c>
      <c r="N94" s="29"/>
    </row>
    <row r="95" spans="1:14" ht="18.75" customHeight="1">
      <c r="A95" s="17" t="s">
        <v>82</v>
      </c>
      <c r="B95" s="48">
        <v>0</v>
      </c>
      <c r="C95" s="48">
        <v>0</v>
      </c>
      <c r="D95" s="48">
        <v>0</v>
      </c>
      <c r="E95" s="48">
        <v>0</v>
      </c>
      <c r="F95" s="38">
        <v>0</v>
      </c>
      <c r="G95" s="38">
        <v>0</v>
      </c>
      <c r="H95" s="48">
        <v>0</v>
      </c>
      <c r="I95" s="48">
        <v>0</v>
      </c>
      <c r="J95" s="48">
        <v>0</v>
      </c>
      <c r="K95" s="48">
        <v>0</v>
      </c>
      <c r="L95" s="48">
        <f>(L$43+L$44+L$45)/L$7</f>
        <v>2.280402181920598</v>
      </c>
      <c r="M95" s="48">
        <v>0</v>
      </c>
      <c r="N95" s="67"/>
    </row>
    <row r="96" spans="1:14" ht="18.75" customHeight="1">
      <c r="A96" s="37" t="s">
        <v>83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53">
        <f>(M$43+M$44+M$45)/M$7</f>
        <v>2.2284432953577027</v>
      </c>
      <c r="N96" s="54"/>
    </row>
    <row r="97" ht="21" customHeight="1">
      <c r="A97" s="43" t="s">
        <v>100</v>
      </c>
    </row>
    <row r="100" ht="14.25">
      <c r="B100" s="44"/>
    </row>
    <row r="101" ht="14.25">
      <c r="H101" s="45"/>
    </row>
    <row r="102" ht="14.25"/>
    <row r="103" spans="8:11" ht="14.25">
      <c r="H103" s="46"/>
      <c r="I103" s="47"/>
      <c r="J103" s="47"/>
      <c r="K103" s="47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s1195646</cp:lastModifiedBy>
  <cp:lastPrinted>2015-01-22T10:55:12Z</cp:lastPrinted>
  <dcterms:created xsi:type="dcterms:W3CDTF">2012-11-28T17:54:39Z</dcterms:created>
  <dcterms:modified xsi:type="dcterms:W3CDTF">2016-01-08T11:56:00Z</dcterms:modified>
  <cp:category/>
  <cp:version/>
  <cp:contentType/>
  <cp:contentStatus/>
</cp:coreProperties>
</file>