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<sst xmlns="http://schemas.openxmlformats.org/spreadsheetml/2006/main" count="109" uniqueCount="107">
  <si>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</si>
  <si>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</si>
  <si>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</si>
  <si>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</si>
  <si>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</si>
  <si>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</si>
  <si>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</si>
  <si>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</si>
  <si>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</si>
  <si>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</si>
  <si>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</si>
  <si>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</si>
  <si>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</si>
  <si>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</si>
  <si>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</si>
  <si>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</si>
  <si>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</si>
  <si>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</si>
  <si>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</si>
  <si>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</si>
  <si>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</si>
  <si>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</si>
  <si>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</si>
  <si>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</si>
  <si>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</si>
  <si>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</si>
  <si>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</si>
  <si>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</si>
  <si>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</si>
  <si>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</si>
  <si>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</si>
  <si>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</si>
  <si>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</si>
  <si>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</si>
  <si>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</si>
  <si>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</si>
  <si>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</si>
  <si>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</si>
  <si>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</si>
  <si>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</si>
  <si>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</si>
  <si>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</si>
  <si>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</si>
  <si>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</si>
  <si>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</si>
  <si>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</si>
  <si>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</si>
  <si>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</si>
  <si>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</si>
  <si>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</si>
  <si>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</si>
  <si>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</si>
  <si>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</si>
  <si>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</si>
  <si>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</si>
  <si>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</si>
  <si>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</si>
  <si>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</si>
  <si>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</si>
  <si>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</si>
  <si>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</si>
  <si>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</si>
  <si>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</si>
  <si>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</si>
  <si>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</si>
  <si>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</si>
  <si>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</si>
  <si>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</si>
  <si>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</si>
  <si>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</si>
  <si>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</si>
  <si>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</si>
  <si>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</si>
  <si>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</si>
  <si>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</si>
  <si>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</si>
  <si>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</si>
  <si>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</si>
  <si>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</si>
  <si>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</si>
  <si>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</si>
  <si>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</si>
  <si>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</si>
  <si>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</si>
  <si>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</si>
  <si>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</si>
  <si>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</si>
  <si>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</si>
  <si>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</si>
  <si>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</si>
  <si>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</si>
  <si>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</si>
  <si>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</si>
  <si>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</si>
  <si>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</si>
  <si>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</si>
  <si>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</si>
  <si>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</si>
  <si>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</si>
  <si>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</si>
  <si>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</si>
  <si>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</si>
  <si>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</si>
  <si>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</si>
  <si>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</si>
  <si>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22/12/15 - VENCIMENTO 30/12/15</t>
  </si>
  <si>
    <t>Nota: (1) Revisão de passageiros, processada pelo sistema de bilhetagem eletrônica, período de 18 a 21/12/15, empresa Qualibus. Total de 23.592 passageiros.
           (2) Tarifa de remuneração de cada empresa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</si>
</sst>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917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917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9172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92" sqref="H9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481436</v>
      </c>
      <c r="C7" s="10">
        <f>C8+C20+C24</f>
        <v>350561</v>
      </c>
      <c r="D7" s="10">
        <f>D8+D20+D24</f>
        <v>358618</v>
      </c>
      <c r="E7" s="10">
        <f>E8+E20+E24</f>
        <v>24005</v>
      </c>
      <c r="F7" s="10">
        <f aca="true" t="shared" si="0" ref="F7:M7">F8+F20+F24</f>
        <v>293695</v>
      </c>
      <c r="G7" s="10">
        <f t="shared" si="0"/>
        <v>465510</v>
      </c>
      <c r="H7" s="10">
        <f t="shared" si="0"/>
        <v>434756</v>
      </c>
      <c r="I7" s="10">
        <f t="shared" si="0"/>
        <v>410652</v>
      </c>
      <c r="J7" s="10">
        <f t="shared" si="0"/>
        <v>294665</v>
      </c>
      <c r="K7" s="10">
        <f t="shared" si="0"/>
        <v>355415</v>
      </c>
      <c r="L7" s="10">
        <f t="shared" si="0"/>
        <v>144183</v>
      </c>
      <c r="M7" s="10">
        <f t="shared" si="0"/>
        <v>82524</v>
      </c>
      <c r="N7" s="10">
        <f>+N8+N20+N24</f>
        <v>3696020</v>
      </c>
    </row>
    <row r="8" spans="1:14" ht="18.75" customHeight="1">
      <c r="A8" s="11" t="s">
        <v>27</v>
      </c>
      <c r="B8" s="12">
        <f>+B9+B12+B16</f>
        <v>271379</v>
      </c>
      <c r="C8" s="12">
        <f>+C9+C12+C16</f>
        <v>209400</v>
      </c>
      <c r="D8" s="12">
        <f>+D9+D12+D16</f>
        <v>231130</v>
      </c>
      <c r="E8" s="12">
        <f>+E9+E12+E16</f>
        <v>14685</v>
      </c>
      <c r="F8" s="12">
        <f aca="true" t="shared" si="1" ref="F8:M8">+F9+F12+F16</f>
        <v>178357</v>
      </c>
      <c r="G8" s="12">
        <f t="shared" si="1"/>
        <v>283143</v>
      </c>
      <c r="H8" s="12">
        <f t="shared" si="1"/>
        <v>254752</v>
      </c>
      <c r="I8" s="12">
        <f t="shared" si="1"/>
        <v>245118</v>
      </c>
      <c r="J8" s="12">
        <f t="shared" si="1"/>
        <v>180035</v>
      </c>
      <c r="K8" s="12">
        <f t="shared" si="1"/>
        <v>203348</v>
      </c>
      <c r="L8" s="12">
        <f t="shared" si="1"/>
        <v>88809</v>
      </c>
      <c r="M8" s="12">
        <f t="shared" si="1"/>
        <v>53571</v>
      </c>
      <c r="N8" s="12">
        <f>SUM(B8:M8)</f>
        <v>2213727</v>
      </c>
    </row>
    <row r="9" spans="1:14" ht="18.75" customHeight="1">
      <c r="A9" s="13" t="s">
        <v>4</v>
      </c>
      <c r="B9" s="14">
        <v>35146</v>
      </c>
      <c r="C9" s="14">
        <v>35257</v>
      </c>
      <c r="D9" s="14">
        <v>26141</v>
      </c>
      <c r="E9" s="14">
        <v>2343</v>
      </c>
      <c r="F9" s="14">
        <v>21854</v>
      </c>
      <c r="G9" s="14">
        <v>37471</v>
      </c>
      <c r="H9" s="14">
        <v>44558</v>
      </c>
      <c r="I9" s="14">
        <v>22993</v>
      </c>
      <c r="J9" s="14">
        <v>30120</v>
      </c>
      <c r="K9" s="14">
        <v>23920</v>
      </c>
      <c r="L9" s="14">
        <v>14298</v>
      </c>
      <c r="M9" s="14">
        <v>9338</v>
      </c>
      <c r="N9" s="12">
        <f aca="true" t="shared" si="2" ref="N9:N19">SUM(B9:M9)</f>
        <v>303439</v>
      </c>
    </row>
    <row r="10" spans="1:14" ht="18.75" customHeight="1">
      <c r="A10" s="15" t="s">
        <v>5</v>
      </c>
      <c r="B10" s="14">
        <f>+B9-B11</f>
        <v>35146</v>
      </c>
      <c r="C10" s="14">
        <f>+C9-C11</f>
        <v>35257</v>
      </c>
      <c r="D10" s="14">
        <f>+D9-D11</f>
        <v>26141</v>
      </c>
      <c r="E10" s="14">
        <f>+E9-E11</f>
        <v>2343</v>
      </c>
      <c r="F10" s="14">
        <f aca="true" t="shared" si="3" ref="F10:M10">+F9-F11</f>
        <v>21854</v>
      </c>
      <c r="G10" s="14">
        <f t="shared" si="3"/>
        <v>37471</v>
      </c>
      <c r="H10" s="14">
        <f t="shared" si="3"/>
        <v>44558</v>
      </c>
      <c r="I10" s="14">
        <f t="shared" si="3"/>
        <v>22993</v>
      </c>
      <c r="J10" s="14">
        <f t="shared" si="3"/>
        <v>30120</v>
      </c>
      <c r="K10" s="14">
        <f t="shared" si="3"/>
        <v>23920</v>
      </c>
      <c r="L10" s="14">
        <f t="shared" si="3"/>
        <v>14298</v>
      </c>
      <c r="M10" s="14">
        <f t="shared" si="3"/>
        <v>9338</v>
      </c>
      <c r="N10" s="12">
        <f t="shared" si="2"/>
        <v>303439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194696</v>
      </c>
      <c r="C12" s="14">
        <f>C13+C14+C15</f>
        <v>146373</v>
      </c>
      <c r="D12" s="14">
        <f>D13+D14+D15</f>
        <v>177474</v>
      </c>
      <c r="E12" s="14">
        <f>E13+E14+E15</f>
        <v>10437</v>
      </c>
      <c r="F12" s="14">
        <f aca="true" t="shared" si="4" ref="F12:M12">F13+F14+F15</f>
        <v>132253</v>
      </c>
      <c r="G12" s="14">
        <f t="shared" si="4"/>
        <v>208508</v>
      </c>
      <c r="H12" s="14">
        <f t="shared" si="4"/>
        <v>178565</v>
      </c>
      <c r="I12" s="14">
        <f t="shared" si="4"/>
        <v>188208</v>
      </c>
      <c r="J12" s="14">
        <f t="shared" si="4"/>
        <v>126567</v>
      </c>
      <c r="K12" s="14">
        <f t="shared" si="4"/>
        <v>149625</v>
      </c>
      <c r="L12" s="14">
        <f t="shared" si="4"/>
        <v>64604</v>
      </c>
      <c r="M12" s="14">
        <f t="shared" si="4"/>
        <v>38614</v>
      </c>
      <c r="N12" s="12">
        <f t="shared" si="2"/>
        <v>1615924</v>
      </c>
    </row>
    <row r="13" spans="1:14" ht="18.75" customHeight="1">
      <c r="A13" s="15" t="s">
        <v>7</v>
      </c>
      <c r="B13" s="14">
        <v>103916</v>
      </c>
      <c r="C13" s="14">
        <v>78596</v>
      </c>
      <c r="D13" s="14">
        <v>92066</v>
      </c>
      <c r="E13" s="14">
        <v>5626</v>
      </c>
      <c r="F13" s="14">
        <v>68584</v>
      </c>
      <c r="G13" s="14">
        <v>109688</v>
      </c>
      <c r="H13" s="14">
        <v>98212</v>
      </c>
      <c r="I13" s="14">
        <v>102746</v>
      </c>
      <c r="J13" s="14">
        <v>65956</v>
      </c>
      <c r="K13" s="14">
        <v>78726</v>
      </c>
      <c r="L13" s="14">
        <v>33473</v>
      </c>
      <c r="M13" s="14">
        <v>19426</v>
      </c>
      <c r="N13" s="12">
        <f t="shared" si="2"/>
        <v>857015</v>
      </c>
    </row>
    <row r="14" spans="1:14" ht="18.75" customHeight="1">
      <c r="A14" s="15" t="s">
        <v>8</v>
      </c>
      <c r="B14" s="14">
        <v>86781</v>
      </c>
      <c r="C14" s="14">
        <v>63594</v>
      </c>
      <c r="D14" s="14">
        <v>82277</v>
      </c>
      <c r="E14" s="14">
        <v>4493</v>
      </c>
      <c r="F14" s="14">
        <v>60368</v>
      </c>
      <c r="G14" s="14">
        <v>92171</v>
      </c>
      <c r="H14" s="14">
        <v>76080</v>
      </c>
      <c r="I14" s="14">
        <v>82603</v>
      </c>
      <c r="J14" s="14">
        <v>57715</v>
      </c>
      <c r="K14" s="14">
        <v>68331</v>
      </c>
      <c r="L14" s="14">
        <v>29889</v>
      </c>
      <c r="M14" s="14">
        <v>18566</v>
      </c>
      <c r="N14" s="12">
        <f t="shared" si="2"/>
        <v>722868</v>
      </c>
    </row>
    <row r="15" spans="1:14" ht="18.75" customHeight="1">
      <c r="A15" s="15" t="s">
        <v>9</v>
      </c>
      <c r="B15" s="14">
        <v>3999</v>
      </c>
      <c r="C15" s="14">
        <v>4183</v>
      </c>
      <c r="D15" s="14">
        <v>3131</v>
      </c>
      <c r="E15" s="14">
        <v>318</v>
      </c>
      <c r="F15" s="14">
        <v>3301</v>
      </c>
      <c r="G15" s="14">
        <v>6649</v>
      </c>
      <c r="H15" s="14">
        <v>4273</v>
      </c>
      <c r="I15" s="14">
        <v>2859</v>
      </c>
      <c r="J15" s="14">
        <v>2896</v>
      </c>
      <c r="K15" s="14">
        <v>2568</v>
      </c>
      <c r="L15" s="14">
        <v>1242</v>
      </c>
      <c r="M15" s="14">
        <v>622</v>
      </c>
      <c r="N15" s="12">
        <f t="shared" si="2"/>
        <v>36041</v>
      </c>
    </row>
    <row r="16" spans="1:14" ht="18.75" customHeight="1">
      <c r="A16" s="16" t="s">
        <v>26</v>
      </c>
      <c r="B16" s="14">
        <f>B17+B18+B19</f>
        <v>41537</v>
      </c>
      <c r="C16" s="14">
        <f>C17+C18+C19</f>
        <v>27770</v>
      </c>
      <c r="D16" s="14">
        <f>D17+D18+D19</f>
        <v>27515</v>
      </c>
      <c r="E16" s="14">
        <f>E17+E18+E19</f>
        <v>1905</v>
      </c>
      <c r="F16" s="14">
        <f aca="true" t="shared" si="5" ref="F16:M16">F17+F18+F19</f>
        <v>24250</v>
      </c>
      <c r="G16" s="14">
        <f t="shared" si="5"/>
        <v>37164</v>
      </c>
      <c r="H16" s="14">
        <f t="shared" si="5"/>
        <v>31629</v>
      </c>
      <c r="I16" s="14">
        <f t="shared" si="5"/>
        <v>33917</v>
      </c>
      <c r="J16" s="14">
        <f t="shared" si="5"/>
        <v>23348</v>
      </c>
      <c r="K16" s="14">
        <f t="shared" si="5"/>
        <v>29803</v>
      </c>
      <c r="L16" s="14">
        <f t="shared" si="5"/>
        <v>9907</v>
      </c>
      <c r="M16" s="14">
        <f t="shared" si="5"/>
        <v>5619</v>
      </c>
      <c r="N16" s="12">
        <f t="shared" si="2"/>
        <v>294364</v>
      </c>
    </row>
    <row r="17" spans="1:14" ht="18.75" customHeight="1">
      <c r="A17" s="15" t="s">
        <v>23</v>
      </c>
      <c r="B17" s="14">
        <v>8316</v>
      </c>
      <c r="C17" s="14">
        <v>5977</v>
      </c>
      <c r="D17" s="14">
        <v>5417</v>
      </c>
      <c r="E17" s="14">
        <v>371</v>
      </c>
      <c r="F17" s="14">
        <v>5042</v>
      </c>
      <c r="G17" s="14">
        <v>8319</v>
      </c>
      <c r="H17" s="14">
        <v>6885</v>
      </c>
      <c r="I17" s="14">
        <v>7825</v>
      </c>
      <c r="J17" s="14">
        <v>5349</v>
      </c>
      <c r="K17" s="14">
        <v>6490</v>
      </c>
      <c r="L17" s="14">
        <v>2313</v>
      </c>
      <c r="M17" s="14">
        <v>1061</v>
      </c>
      <c r="N17" s="12">
        <f t="shared" si="2"/>
        <v>63365</v>
      </c>
    </row>
    <row r="18" spans="1:14" ht="18.75" customHeight="1">
      <c r="A18" s="15" t="s">
        <v>24</v>
      </c>
      <c r="B18" s="14">
        <v>4246</v>
      </c>
      <c r="C18" s="14">
        <v>1982</v>
      </c>
      <c r="D18" s="14">
        <v>3839</v>
      </c>
      <c r="E18" s="14">
        <v>145</v>
      </c>
      <c r="F18" s="14">
        <v>2556</v>
      </c>
      <c r="G18" s="14">
        <v>3639</v>
      </c>
      <c r="H18" s="14">
        <v>3679</v>
      </c>
      <c r="I18" s="14">
        <v>4059</v>
      </c>
      <c r="J18" s="14">
        <v>2737</v>
      </c>
      <c r="K18" s="14">
        <v>4256</v>
      </c>
      <c r="L18" s="14">
        <v>1278</v>
      </c>
      <c r="M18" s="14">
        <v>606</v>
      </c>
      <c r="N18" s="12">
        <f t="shared" si="2"/>
        <v>33022</v>
      </c>
    </row>
    <row r="19" spans="1:14" ht="18.75" customHeight="1">
      <c r="A19" s="15" t="s">
        <v>25</v>
      </c>
      <c r="B19" s="14">
        <v>28975</v>
      </c>
      <c r="C19" s="14">
        <v>19811</v>
      </c>
      <c r="D19" s="14">
        <v>18259</v>
      </c>
      <c r="E19" s="14">
        <v>1389</v>
      </c>
      <c r="F19" s="14">
        <v>16652</v>
      </c>
      <c r="G19" s="14">
        <v>25206</v>
      </c>
      <c r="H19" s="14">
        <v>21065</v>
      </c>
      <c r="I19" s="14">
        <v>22033</v>
      </c>
      <c r="J19" s="14">
        <v>15262</v>
      </c>
      <c r="K19" s="14">
        <v>19057</v>
      </c>
      <c r="L19" s="14">
        <v>6316</v>
      </c>
      <c r="M19" s="14">
        <v>3952</v>
      </c>
      <c r="N19" s="12">
        <f t="shared" si="2"/>
        <v>197977</v>
      </c>
    </row>
    <row r="20" spans="1:14" ht="18.75" customHeight="1">
      <c r="A20" s="17" t="s">
        <v>10</v>
      </c>
      <c r="B20" s="18">
        <f>B21+B22+B23</f>
        <v>145473</v>
      </c>
      <c r="C20" s="18">
        <f>C21+C22+C23</f>
        <v>87207</v>
      </c>
      <c r="D20" s="18">
        <f>D21+D22+D23</f>
        <v>79754</v>
      </c>
      <c r="E20" s="18">
        <f>E21+E22+E23</f>
        <v>4988</v>
      </c>
      <c r="F20" s="18">
        <f aca="true" t="shared" si="6" ref="F20:M20">F21+F22+F23</f>
        <v>67743</v>
      </c>
      <c r="G20" s="18">
        <f t="shared" si="6"/>
        <v>108711</v>
      </c>
      <c r="H20" s="18">
        <f t="shared" si="6"/>
        <v>115468</v>
      </c>
      <c r="I20" s="18">
        <f t="shared" si="6"/>
        <v>117117</v>
      </c>
      <c r="J20" s="18">
        <f t="shared" si="6"/>
        <v>74800</v>
      </c>
      <c r="K20" s="18">
        <f t="shared" si="6"/>
        <v>113602</v>
      </c>
      <c r="L20" s="18">
        <f t="shared" si="6"/>
        <v>42158</v>
      </c>
      <c r="M20" s="18">
        <f t="shared" si="6"/>
        <v>22771</v>
      </c>
      <c r="N20" s="12">
        <f aca="true" t="shared" si="7" ref="N20:N26">SUM(B20:M20)</f>
        <v>979792</v>
      </c>
    </row>
    <row r="21" spans="1:14" ht="18.75" customHeight="1">
      <c r="A21" s="13" t="s">
        <v>11</v>
      </c>
      <c r="B21" s="14">
        <v>86069</v>
      </c>
      <c r="C21" s="14">
        <v>54305</v>
      </c>
      <c r="D21" s="14">
        <v>50720</v>
      </c>
      <c r="E21" s="14">
        <v>3187</v>
      </c>
      <c r="F21" s="14">
        <v>42515</v>
      </c>
      <c r="G21" s="14">
        <v>68440</v>
      </c>
      <c r="H21" s="14">
        <v>72731</v>
      </c>
      <c r="I21" s="14">
        <v>72322</v>
      </c>
      <c r="J21" s="14">
        <v>44857</v>
      </c>
      <c r="K21" s="14">
        <v>66231</v>
      </c>
      <c r="L21" s="14">
        <v>24416</v>
      </c>
      <c r="M21" s="14">
        <v>12933</v>
      </c>
      <c r="N21" s="12">
        <f t="shared" si="7"/>
        <v>598726</v>
      </c>
    </row>
    <row r="22" spans="1:14" ht="18.75" customHeight="1">
      <c r="A22" s="13" t="s">
        <v>12</v>
      </c>
      <c r="B22" s="14">
        <v>57008</v>
      </c>
      <c r="C22" s="14">
        <v>31102</v>
      </c>
      <c r="D22" s="14">
        <v>27793</v>
      </c>
      <c r="E22" s="14">
        <v>1679</v>
      </c>
      <c r="F22" s="14">
        <v>23905</v>
      </c>
      <c r="G22" s="14">
        <v>37642</v>
      </c>
      <c r="H22" s="14">
        <v>40751</v>
      </c>
      <c r="I22" s="14">
        <v>43271</v>
      </c>
      <c r="J22" s="14">
        <v>28639</v>
      </c>
      <c r="K22" s="14">
        <v>45762</v>
      </c>
      <c r="L22" s="14">
        <v>17094</v>
      </c>
      <c r="M22" s="14">
        <v>9530</v>
      </c>
      <c r="N22" s="12">
        <f t="shared" si="7"/>
        <v>364176</v>
      </c>
    </row>
    <row r="23" spans="1:14" ht="18.75" customHeight="1">
      <c r="A23" s="13" t="s">
        <v>13</v>
      </c>
      <c r="B23" s="14">
        <v>2396</v>
      </c>
      <c r="C23" s="14">
        <v>1800</v>
      </c>
      <c r="D23" s="14">
        <v>1241</v>
      </c>
      <c r="E23" s="14">
        <v>122</v>
      </c>
      <c r="F23" s="14">
        <v>1323</v>
      </c>
      <c r="G23" s="14">
        <v>2629</v>
      </c>
      <c r="H23" s="14">
        <v>1986</v>
      </c>
      <c r="I23" s="14">
        <v>1524</v>
      </c>
      <c r="J23" s="14">
        <v>1304</v>
      </c>
      <c r="K23" s="14">
        <v>1609</v>
      </c>
      <c r="L23" s="14">
        <v>648</v>
      </c>
      <c r="M23" s="14">
        <v>308</v>
      </c>
      <c r="N23" s="12">
        <f t="shared" si="7"/>
        <v>16890</v>
      </c>
    </row>
    <row r="24" spans="1:14" ht="18.75" customHeight="1">
      <c r="A24" s="17" t="s">
        <v>14</v>
      </c>
      <c r="B24" s="14">
        <f>B25+B26</f>
        <v>64584</v>
      </c>
      <c r="C24" s="14">
        <f>C25+C26</f>
        <v>53954</v>
      </c>
      <c r="D24" s="14">
        <f>D25+D26</f>
        <v>47734</v>
      </c>
      <c r="E24" s="14">
        <f>E25+E26</f>
        <v>4332</v>
      </c>
      <c r="F24" s="14">
        <f aca="true" t="shared" si="8" ref="F24:M24">F25+F26</f>
        <v>47595</v>
      </c>
      <c r="G24" s="14">
        <f t="shared" si="8"/>
        <v>73656</v>
      </c>
      <c r="H24" s="14">
        <f t="shared" si="8"/>
        <v>64536</v>
      </c>
      <c r="I24" s="14">
        <f t="shared" si="8"/>
        <v>48417</v>
      </c>
      <c r="J24" s="14">
        <f t="shared" si="8"/>
        <v>39830</v>
      </c>
      <c r="K24" s="14">
        <f t="shared" si="8"/>
        <v>38465</v>
      </c>
      <c r="L24" s="14">
        <f t="shared" si="8"/>
        <v>13216</v>
      </c>
      <c r="M24" s="14">
        <f t="shared" si="8"/>
        <v>6182</v>
      </c>
      <c r="N24" s="12">
        <f t="shared" si="7"/>
        <v>502501</v>
      </c>
    </row>
    <row r="25" spans="1:14" ht="18.75" customHeight="1">
      <c r="A25" s="13" t="s">
        <v>15</v>
      </c>
      <c r="B25" s="14">
        <v>41334</v>
      </c>
      <c r="C25" s="14">
        <v>34531</v>
      </c>
      <c r="D25" s="14">
        <v>30550</v>
      </c>
      <c r="E25" s="14">
        <v>2772</v>
      </c>
      <c r="F25" s="14">
        <v>30461</v>
      </c>
      <c r="G25" s="14">
        <v>47140</v>
      </c>
      <c r="H25" s="14">
        <v>41303</v>
      </c>
      <c r="I25" s="14">
        <v>30987</v>
      </c>
      <c r="J25" s="14">
        <v>25491</v>
      </c>
      <c r="K25" s="14">
        <v>24618</v>
      </c>
      <c r="L25" s="14">
        <v>8458</v>
      </c>
      <c r="M25" s="14">
        <v>3956</v>
      </c>
      <c r="N25" s="12">
        <f t="shared" si="7"/>
        <v>321601</v>
      </c>
    </row>
    <row r="26" spans="1:14" ht="18.75" customHeight="1">
      <c r="A26" s="13" t="s">
        <v>16</v>
      </c>
      <c r="B26" s="14">
        <v>23250</v>
      </c>
      <c r="C26" s="14">
        <v>19423</v>
      </c>
      <c r="D26" s="14">
        <v>17184</v>
      </c>
      <c r="E26" s="14">
        <v>1560</v>
      </c>
      <c r="F26" s="14">
        <v>17134</v>
      </c>
      <c r="G26" s="14">
        <v>26516</v>
      </c>
      <c r="H26" s="14">
        <v>23233</v>
      </c>
      <c r="I26" s="14">
        <v>17430</v>
      </c>
      <c r="J26" s="14">
        <v>14339</v>
      </c>
      <c r="K26" s="14">
        <v>13847</v>
      </c>
      <c r="L26" s="14">
        <v>4758</v>
      </c>
      <c r="M26" s="14">
        <v>2226</v>
      </c>
      <c r="N26" s="12">
        <f t="shared" si="7"/>
        <v>180900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0.9820645518822854</v>
      </c>
      <c r="C32" s="23">
        <f aca="true" t="shared" si="9" ref="C32:M32">(((+C$8+C$20)*C$29)+(C$24*C$30))/C$7</f>
        <v>0.997983810520851</v>
      </c>
      <c r="D32" s="23">
        <f t="shared" si="9"/>
        <v>0.9892187915832447</v>
      </c>
      <c r="E32" s="23">
        <f t="shared" si="9"/>
        <v>0.9850208789835451</v>
      </c>
      <c r="F32" s="23">
        <f t="shared" si="9"/>
        <v>0.9960944534295783</v>
      </c>
      <c r="G32" s="23">
        <f t="shared" si="9"/>
        <v>0.9959177572984469</v>
      </c>
      <c r="H32" s="23">
        <f t="shared" si="9"/>
        <v>0.9980554113111723</v>
      </c>
      <c r="I32" s="23">
        <f t="shared" si="9"/>
        <v>0.9965336591566581</v>
      </c>
      <c r="J32" s="23">
        <f t="shared" si="9"/>
        <v>0.9938497446252523</v>
      </c>
      <c r="K32" s="23">
        <f t="shared" si="9"/>
        <v>0.995952362730892</v>
      </c>
      <c r="L32" s="23">
        <f t="shared" si="9"/>
        <v>0.9964710402752058</v>
      </c>
      <c r="M32" s="23">
        <f t="shared" si="9"/>
        <v>0.9915499781881635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1.8504060286566022</v>
      </c>
      <c r="C35" s="26">
        <f>C32*C34</f>
        <v>1.816829527053209</v>
      </c>
      <c r="D35" s="26">
        <f>D32*D34</f>
        <v>1.6687131795217756</v>
      </c>
      <c r="E35" s="26">
        <f>E32*E34</f>
        <v>2.1256750568464904</v>
      </c>
      <c r="F35" s="26">
        <f aca="true" t="shared" si="10" ref="F35:M35">F32*F34</f>
        <v>1.9598158371226952</v>
      </c>
      <c r="G35" s="26">
        <f t="shared" si="10"/>
        <v>1.5538308849370368</v>
      </c>
      <c r="H35" s="26">
        <f t="shared" si="10"/>
        <v>1.8169598762919892</v>
      </c>
      <c r="I35" s="26">
        <f t="shared" si="10"/>
        <v>1.7710396190532127</v>
      </c>
      <c r="J35" s="26">
        <f t="shared" si="10"/>
        <v>1.9891902638674426</v>
      </c>
      <c r="K35" s="26">
        <f t="shared" si="10"/>
        <v>1.905954036558108</v>
      </c>
      <c r="L35" s="26">
        <f t="shared" si="10"/>
        <v>2.2648790274415154</v>
      </c>
      <c r="M35" s="26">
        <f t="shared" si="10"/>
        <v>2.2126437763268867</v>
      </c>
      <c r="N35" s="27"/>
    </row>
    <row r="36" spans="1:14" ht="18.75" customHeight="1">
      <c r="A36" s="56" t="s">
        <v>43</v>
      </c>
      <c r="B36" s="26">
        <v>-0.0060834462</v>
      </c>
      <c r="C36" s="26">
        <v>-0.0059879165</v>
      </c>
      <c r="D36" s="26">
        <v>-0.0054901037</v>
      </c>
      <c r="E36" s="26">
        <v>-0.0061874609</v>
      </c>
      <c r="F36" s="26">
        <v>-0.0063331347</v>
      </c>
      <c r="G36" s="26">
        <v>-0.005079182</v>
      </c>
      <c r="H36" s="26">
        <v>-0.0055891121</v>
      </c>
      <c r="I36" s="26">
        <v>-0.0056684735</v>
      </c>
      <c r="J36" s="26">
        <v>-0.0063265403</v>
      </c>
      <c r="K36" s="26">
        <v>-0.0062249483</v>
      </c>
      <c r="L36" s="26">
        <v>-0.0073425439</v>
      </c>
      <c r="M36" s="26">
        <v>-0.0072595851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14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891180.3668075767</v>
      </c>
      <c r="C42" s="64">
        <f aca="true" t="shared" si="12" ref="C42:M42">C43+C44+C45+C46</f>
        <v>637305.6858371435</v>
      </c>
      <c r="D42" s="64">
        <f t="shared" si="12"/>
        <v>608546.2230050535</v>
      </c>
      <c r="E42" s="64">
        <f t="shared" si="12"/>
        <v>51524.5797406955</v>
      </c>
      <c r="F42" s="64">
        <f t="shared" si="12"/>
        <v>575889.5022880335</v>
      </c>
      <c r="G42" s="64">
        <f t="shared" si="12"/>
        <v>723621.56523422</v>
      </c>
      <c r="H42" s="64">
        <f t="shared" si="12"/>
        <v>790401.8679570525</v>
      </c>
      <c r="I42" s="64">
        <f t="shared" si="12"/>
        <v>727499.791663718</v>
      </c>
      <c r="J42" s="64">
        <f t="shared" si="12"/>
        <v>586399.1391050004</v>
      </c>
      <c r="K42" s="64">
        <f t="shared" si="12"/>
        <v>677794.4539032554</v>
      </c>
      <c r="L42" s="64">
        <f t="shared" si="12"/>
        <v>326769.5428064663</v>
      </c>
      <c r="M42" s="64">
        <f t="shared" si="12"/>
        <v>182716.1649968076</v>
      </c>
      <c r="N42" s="64">
        <f>N43+N44+N45+N46</f>
        <v>6779648.883345022</v>
      </c>
    </row>
    <row r="43" spans="1:14" ht="18.75" customHeight="1">
      <c r="A43" s="61" t="s">
        <v>86</v>
      </c>
      <c r="B43" s="58">
        <f aca="true" t="shared" si="13" ref="B43:H43">B35*B7</f>
        <v>890852.0768123199</v>
      </c>
      <c r="C43" s="58">
        <f t="shared" si="13"/>
        <v>636909.5758333</v>
      </c>
      <c r="D43" s="58">
        <f t="shared" si="13"/>
        <v>598430.5830137401</v>
      </c>
      <c r="E43" s="58">
        <f t="shared" si="13"/>
        <v>51026.829739600005</v>
      </c>
      <c r="F43" s="58">
        <f t="shared" si="13"/>
        <v>575588.11228375</v>
      </c>
      <c r="G43" s="58">
        <f t="shared" si="13"/>
        <v>723323.81524704</v>
      </c>
      <c r="H43" s="58">
        <f t="shared" si="13"/>
        <v>789934.2079772</v>
      </c>
      <c r="I43" s="58">
        <f>I35*I7</f>
        <v>727280.96164344</v>
      </c>
      <c r="J43" s="58">
        <f>J35*J7</f>
        <v>586144.7491024999</v>
      </c>
      <c r="K43" s="58">
        <f>K35*K7</f>
        <v>677404.6539033</v>
      </c>
      <c r="L43" s="58">
        <f>L35*L7</f>
        <v>326557.0528136</v>
      </c>
      <c r="M43" s="58">
        <f>M35*M7</f>
        <v>182596.2149976</v>
      </c>
      <c r="N43" s="60">
        <f>SUM(B43:M43)</f>
        <v>6766048.83336739</v>
      </c>
    </row>
    <row r="44" spans="1:14" ht="18.75" customHeight="1">
      <c r="A44" s="61" t="s">
        <v>87</v>
      </c>
      <c r="B44" s="58">
        <f aca="true" t="shared" si="14" ref="B44:M44">B36*B7</f>
        <v>-2928.7900047432</v>
      </c>
      <c r="C44" s="58">
        <f t="shared" si="14"/>
        <v>-2099.1299961565</v>
      </c>
      <c r="D44" s="58">
        <f t="shared" si="14"/>
        <v>-1968.8500086866002</v>
      </c>
      <c r="E44" s="58">
        <f t="shared" si="14"/>
        <v>-148.52999890450002</v>
      </c>
      <c r="F44" s="58">
        <f t="shared" si="14"/>
        <v>-1860.0099957164998</v>
      </c>
      <c r="G44" s="58">
        <f t="shared" si="14"/>
        <v>-2364.41001282</v>
      </c>
      <c r="H44" s="58">
        <f t="shared" si="14"/>
        <v>-2429.9000201476</v>
      </c>
      <c r="I44" s="58">
        <f t="shared" si="14"/>
        <v>-2327.769979722</v>
      </c>
      <c r="J44" s="58">
        <f t="shared" si="14"/>
        <v>-1864.2099974994999</v>
      </c>
      <c r="K44" s="58">
        <f t="shared" si="14"/>
        <v>-2212.4400000445</v>
      </c>
      <c r="L44" s="58">
        <f t="shared" si="14"/>
        <v>-1058.6700071337</v>
      </c>
      <c r="M44" s="58">
        <f t="shared" si="14"/>
        <v>-599.0900007924</v>
      </c>
      <c r="N44" s="28">
        <f>SUM(B44:M44)</f>
        <v>-21861.800022366995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14" ht="18.75" customHeight="1">
      <c r="A46" s="2" t="s">
        <v>95</v>
      </c>
      <c r="B46" s="58">
        <v>0</v>
      </c>
      <c r="C46" s="58">
        <v>0</v>
      </c>
      <c r="D46" s="58">
        <v>9923.09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9923.09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96</v>
      </c>
      <c r="B48" s="28">
        <f>+B49+B52+B60+B61</f>
        <v>-123220.72</v>
      </c>
      <c r="C48" s="28">
        <f aca="true" t="shared" si="16" ref="C48:M48">+C49+C52+C60+C61</f>
        <v>-123519.34</v>
      </c>
      <c r="D48" s="28">
        <f t="shared" si="16"/>
        <v>-91591.94</v>
      </c>
      <c r="E48" s="28">
        <f t="shared" si="16"/>
        <v>163520.66</v>
      </c>
      <c r="F48" s="28">
        <f t="shared" si="16"/>
        <v>-76510.4</v>
      </c>
      <c r="G48" s="28">
        <f t="shared" si="16"/>
        <v>-131204.14</v>
      </c>
      <c r="H48" s="28">
        <f t="shared" si="16"/>
        <v>-156064.28</v>
      </c>
      <c r="I48" s="28">
        <f t="shared" si="16"/>
        <v>-80578.22</v>
      </c>
      <c r="J48" s="28">
        <f t="shared" si="16"/>
        <v>-105625.44</v>
      </c>
      <c r="K48" s="28">
        <f t="shared" si="16"/>
        <v>-83818.44</v>
      </c>
      <c r="L48" s="28">
        <f t="shared" si="16"/>
        <v>-50128.6</v>
      </c>
      <c r="M48" s="28">
        <f t="shared" si="16"/>
        <v>-32725.8</v>
      </c>
      <c r="N48" s="28">
        <f>+N49+N52+N60+N61</f>
        <v>-891466.66</v>
      </c>
    </row>
    <row r="49" spans="1:14" ht="18.75" customHeight="1">
      <c r="A49" s="17" t="s">
        <v>48</v>
      </c>
      <c r="B49" s="29">
        <f>B50+B51</f>
        <v>-123011</v>
      </c>
      <c r="C49" s="29">
        <f>C50+C51</f>
        <v>-123399.5</v>
      </c>
      <c r="D49" s="29">
        <f>D50+D51</f>
        <v>-91493.5</v>
      </c>
      <c r="E49" s="29">
        <f>E50+E51</f>
        <v>-8200.5</v>
      </c>
      <c r="F49" s="29">
        <f aca="true" t="shared" si="17" ref="F49:M49">F50+F51</f>
        <v>-76489</v>
      </c>
      <c r="G49" s="29">
        <f t="shared" si="17"/>
        <v>-131148.5</v>
      </c>
      <c r="H49" s="29">
        <f t="shared" si="17"/>
        <v>-155953</v>
      </c>
      <c r="I49" s="29">
        <f t="shared" si="17"/>
        <v>-80475.5</v>
      </c>
      <c r="J49" s="29">
        <f t="shared" si="17"/>
        <v>-105420</v>
      </c>
      <c r="K49" s="29">
        <f t="shared" si="17"/>
        <v>-83720</v>
      </c>
      <c r="L49" s="29">
        <f t="shared" si="17"/>
        <v>-50043</v>
      </c>
      <c r="M49" s="29">
        <f t="shared" si="17"/>
        <v>-32683</v>
      </c>
      <c r="N49" s="28">
        <f aca="true" t="shared" si="18" ref="N49:N61">SUM(B49:M49)</f>
        <v>-1062036.5</v>
      </c>
    </row>
    <row r="50" spans="1:14" ht="18.75" customHeight="1">
      <c r="A50" s="13" t="s">
        <v>49</v>
      </c>
      <c r="B50" s="20">
        <f>ROUND(-B9*$D$3,2)</f>
        <v>-123011</v>
      </c>
      <c r="C50" s="20">
        <f>ROUND(-C9*$D$3,2)</f>
        <v>-123399.5</v>
      </c>
      <c r="D50" s="20">
        <f>ROUND(-D9*$D$3,2)</f>
        <v>-91493.5</v>
      </c>
      <c r="E50" s="20">
        <f>ROUND(-E9*$D$3,2)</f>
        <v>-8200.5</v>
      </c>
      <c r="F50" s="20">
        <f aca="true" t="shared" si="19" ref="F50:M50">ROUND(-F9*$D$3,2)</f>
        <v>-76489</v>
      </c>
      <c r="G50" s="20">
        <f t="shared" si="19"/>
        <v>-131148.5</v>
      </c>
      <c r="H50" s="20">
        <f t="shared" si="19"/>
        <v>-155953</v>
      </c>
      <c r="I50" s="20">
        <f t="shared" si="19"/>
        <v>-80475.5</v>
      </c>
      <c r="J50" s="20">
        <f t="shared" si="19"/>
        <v>-105420</v>
      </c>
      <c r="K50" s="20">
        <f t="shared" si="19"/>
        <v>-83720</v>
      </c>
      <c r="L50" s="20">
        <f t="shared" si="19"/>
        <v>-50043</v>
      </c>
      <c r="M50" s="20">
        <f t="shared" si="19"/>
        <v>-32683</v>
      </c>
      <c r="N50" s="49">
        <f t="shared" si="18"/>
        <v>-1062036.5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129918.68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128767.36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130000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41802.48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41802.48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14" ht="15.75">
      <c r="A63" s="2" t="s">
        <v>100</v>
      </c>
      <c r="B63" s="32">
        <f aca="true" t="shared" si="22" ref="B63:M63">+B42+B48</f>
        <v>767959.6468075768</v>
      </c>
      <c r="C63" s="32">
        <f t="shared" si="22"/>
        <v>513786.3458371435</v>
      </c>
      <c r="D63" s="32">
        <f t="shared" si="22"/>
        <v>516954.28300505347</v>
      </c>
      <c r="E63" s="32">
        <f t="shared" si="22"/>
        <v>215045.2397406955</v>
      </c>
      <c r="F63" s="32">
        <f t="shared" si="22"/>
        <v>499379.10228803346</v>
      </c>
      <c r="G63" s="32">
        <f t="shared" si="22"/>
        <v>592417.42523422</v>
      </c>
      <c r="H63" s="32">
        <f t="shared" si="22"/>
        <v>634337.5879570525</v>
      </c>
      <c r="I63" s="32">
        <f t="shared" si="22"/>
        <v>646921.571663718</v>
      </c>
      <c r="J63" s="32">
        <f t="shared" si="22"/>
        <v>480773.6991050004</v>
      </c>
      <c r="K63" s="32">
        <f t="shared" si="22"/>
        <v>593976.0139032553</v>
      </c>
      <c r="L63" s="32">
        <f t="shared" si="22"/>
        <v>276640.9428064663</v>
      </c>
      <c r="M63" s="32">
        <f t="shared" si="22"/>
        <v>149990.36499680762</v>
      </c>
      <c r="N63" s="32">
        <f>SUM(B63:M63)</f>
        <v>5888182.223345023</v>
      </c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767959.65</v>
      </c>
      <c r="C66" s="39">
        <f aca="true" t="shared" si="23" ref="C66:M66">SUM(C67:C80)</f>
        <v>513786.35</v>
      </c>
      <c r="D66" s="39">
        <f t="shared" si="23"/>
        <v>516954.28</v>
      </c>
      <c r="E66" s="39">
        <f t="shared" si="23"/>
        <v>215045.24</v>
      </c>
      <c r="F66" s="39">
        <f t="shared" si="23"/>
        <v>499379.1</v>
      </c>
      <c r="G66" s="39">
        <f t="shared" si="23"/>
        <v>592417.43</v>
      </c>
      <c r="H66" s="39">
        <f t="shared" si="23"/>
        <v>634337.5900000001</v>
      </c>
      <c r="I66" s="39">
        <f t="shared" si="23"/>
        <v>646921.57</v>
      </c>
      <c r="J66" s="39">
        <f t="shared" si="23"/>
        <v>480773.7</v>
      </c>
      <c r="K66" s="39">
        <f t="shared" si="23"/>
        <v>593976.01</v>
      </c>
      <c r="L66" s="39">
        <f t="shared" si="23"/>
        <v>276640.94</v>
      </c>
      <c r="M66" s="39">
        <f t="shared" si="23"/>
        <v>149990.36</v>
      </c>
      <c r="N66" s="32">
        <f>SUM(N67:N80)</f>
        <v>5888182.220000001</v>
      </c>
    </row>
    <row r="67" spans="1:14" ht="18.75" customHeight="1">
      <c r="A67" s="17" t="s">
        <v>91</v>
      </c>
      <c r="B67" s="39">
        <v>152081.39</v>
      </c>
      <c r="C67" s="39">
        <v>147776.85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299858.24</v>
      </c>
    </row>
    <row r="68" spans="1:14" ht="18.75" customHeight="1">
      <c r="A68" s="17" t="s">
        <v>92</v>
      </c>
      <c r="B68" s="39">
        <v>615878.26</v>
      </c>
      <c r="C68" s="39">
        <v>366009.5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981887.76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516954.28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516954.28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215045.24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215045.24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499379.1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499379.1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592417.43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592417.43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491803.9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491803.9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142533.69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142533.69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646921.57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646921.57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480773.7</v>
      </c>
      <c r="K76" s="38">
        <v>0</v>
      </c>
      <c r="L76" s="38">
        <v>0</v>
      </c>
      <c r="M76" s="38">
        <v>0</v>
      </c>
      <c r="N76" s="32">
        <f t="shared" si="24"/>
        <v>480773.7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593976.01</v>
      </c>
      <c r="L77" s="38">
        <v>0</v>
      </c>
      <c r="M77" s="65"/>
      <c r="N77" s="29">
        <f t="shared" si="24"/>
        <v>593976.01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276640.94</v>
      </c>
      <c r="M78" s="38">
        <v>0</v>
      </c>
      <c r="N78" s="32">
        <f t="shared" si="24"/>
        <v>276640.94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149990.36</v>
      </c>
      <c r="N79" s="29">
        <f t="shared" si="24"/>
        <v>149990.36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7">
        <v>2.0676977883835326</v>
      </c>
      <c r="C84" s="47">
        <v>2.0809013465169315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1.8051504932277056</v>
      </c>
      <c r="C85" s="47">
        <v>1.7302604844456526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1.6692501017937011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2.1464103203789002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1.9608420377876146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101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1.5544705059702693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1.8274587634560162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1.7867400202853838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1.771572503393915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1.9900535832385944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1.9070507826154084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2.266352779498736</v>
      </c>
      <c r="M95" s="47">
        <v>0</v>
      </c>
      <c r="N95" s="66"/>
    </row>
    <row r="96" spans="1:14" ht="18.75" customHeight="1">
      <c r="A96" s="37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2.2140972928700453</v>
      </c>
      <c r="N96" s="53"/>
    </row>
    <row r="97" spans="1:13" ht="48.75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2015-12-30T11:13:17Z</dcterms:modified>
  <cp:category/>
  <cp:version/>
  <cp:contentType/>
  <cp:contentStatus/>
</cp:coreProperties>
</file>