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<sst xmlns="http://schemas.openxmlformats.org/spreadsheetml/2006/main" count="109" uniqueCount="107">
  <si>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</si>
  <si>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</si>
  <si>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</si>
  <si>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</si>
  <si>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</si>
  <si>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</si>
  <si>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</si>
  <si>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</si>
  <si>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</si>
  <si>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</si>
  <si>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</si>
  <si>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</si>
  <si>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</si>
  <si>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</si>
  <si>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</si>
  <si>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</si>
  <si>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</si>
  <si>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</si>
  <si>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</si>
  <si>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</si>
  <si>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</si>
  <si>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</si>
  <si>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</si>
  <si>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</si>
  <si>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</si>
  <si>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</si>
  <si>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</si>
  <si>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</si>
  <si>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</si>
  <si>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</si>
  <si>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</si>
  <si>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</si>
  <si>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</si>
  <si>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</si>
  <si>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</si>
  <si>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</si>
  <si>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</si>
  <si>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</si>
  <si>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</si>
  <si>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</si>
  <si>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</si>
  <si>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</si>
  <si>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</si>
  <si>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</si>
  <si>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</si>
  <si>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</si>
  <si>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</si>
  <si>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</si>
  <si>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</si>
  <si>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</si>
  <si>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</si>
  <si>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</si>
  <si>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</si>
  <si>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</si>
  <si>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</si>
  <si>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</si>
  <si>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</si>
  <si>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</si>
  <si>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</si>
  <si>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</si>
  <si>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</si>
  <si>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</si>
  <si>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</si>
  <si>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</si>
  <si>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</si>
  <si>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</si>
  <si>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</si>
  <si>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</si>
  <si>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</si>
  <si>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</si>
  <si>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</si>
  <si>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</si>
  <si>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</si>
  <si>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</si>
  <si>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</si>
  <si>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</si>
  <si>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</si>
  <si>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</si>
  <si>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</si>
  <si>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</si>
  <si>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</si>
  <si>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</si>
  <si>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</si>
  <si>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</si>
  <si>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</si>
  <si>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</si>
  <si>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</si>
  <si>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</si>
  <si>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</si>
  <si>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</si>
  <si>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</si>
  <si>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</si>
  <si>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</si>
  <si>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</si>
  <si>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</si>
  <si>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</si>
  <si>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</si>
  <si>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</si>
  <si>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</si>
  <si>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</si>
  <si>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</si>
  <si>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</si>
  <si>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</si>
  <si>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</si>
  <si>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</si>
  <si>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</si>
  <si>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20/12/15 - VENCIMENTO 28/12/15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</si>
</sst>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253311</v>
      </c>
      <c r="C7" s="10">
        <f>C8+C20+C24</f>
        <v>173558</v>
      </c>
      <c r="D7" s="10">
        <f>D8+D20+D24</f>
        <v>203441</v>
      </c>
      <c r="E7" s="10">
        <f>E8+E20+E24</f>
        <v>6321</v>
      </c>
      <c r="F7" s="10">
        <f aca="true" t="shared" si="0" ref="F7:M7">F8+F20+F24</f>
        <v>159183</v>
      </c>
      <c r="G7" s="10">
        <f t="shared" si="0"/>
        <v>246001</v>
      </c>
      <c r="H7" s="10">
        <f t="shared" si="0"/>
        <v>224731</v>
      </c>
      <c r="I7" s="10">
        <f t="shared" si="0"/>
        <v>231793</v>
      </c>
      <c r="J7" s="10">
        <f t="shared" si="0"/>
        <v>168476</v>
      </c>
      <c r="K7" s="10">
        <f t="shared" si="0"/>
        <v>222636</v>
      </c>
      <c r="L7" s="10">
        <f t="shared" si="0"/>
        <v>73220</v>
      </c>
      <c r="M7" s="10">
        <f t="shared" si="0"/>
        <v>35106</v>
      </c>
      <c r="N7" s="10">
        <f>+N8+N20+N24</f>
        <v>1997777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148380</v>
      </c>
      <c r="C8" s="12">
        <f>+C9+C12+C16</f>
        <v>107341</v>
      </c>
      <c r="D8" s="12">
        <f>+D9+D12+D16</f>
        <v>127798</v>
      </c>
      <c r="E8" s="12">
        <f>+E9+E12+E16</f>
        <v>3814</v>
      </c>
      <c r="F8" s="12">
        <f aca="true" t="shared" si="1" ref="F8:M8">+F9+F12+F16</f>
        <v>98250</v>
      </c>
      <c r="G8" s="12">
        <f t="shared" si="1"/>
        <v>156315</v>
      </c>
      <c r="H8" s="12">
        <f t="shared" si="1"/>
        <v>140933</v>
      </c>
      <c r="I8" s="12">
        <f t="shared" si="1"/>
        <v>139390</v>
      </c>
      <c r="J8" s="12">
        <f t="shared" si="1"/>
        <v>105009</v>
      </c>
      <c r="K8" s="12">
        <f t="shared" si="1"/>
        <v>131734</v>
      </c>
      <c r="L8" s="12">
        <f t="shared" si="1"/>
        <v>46439</v>
      </c>
      <c r="M8" s="12">
        <f t="shared" si="1"/>
        <v>23479</v>
      </c>
      <c r="N8" s="12">
        <f>SUM(B8:M8)</f>
        <v>1228882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25808</v>
      </c>
      <c r="C9" s="14">
        <v>24582</v>
      </c>
      <c r="D9" s="14">
        <v>21366</v>
      </c>
      <c r="E9" s="14">
        <v>634</v>
      </c>
      <c r="F9" s="14">
        <v>16635</v>
      </c>
      <c r="G9" s="14">
        <v>30069</v>
      </c>
      <c r="H9" s="14">
        <v>32044</v>
      </c>
      <c r="I9" s="14">
        <v>17803</v>
      </c>
      <c r="J9" s="14">
        <v>22477</v>
      </c>
      <c r="K9" s="14">
        <v>19958</v>
      </c>
      <c r="L9" s="14">
        <v>8919</v>
      </c>
      <c r="M9" s="14">
        <v>4912</v>
      </c>
      <c r="N9" s="12">
        <f aca="true" t="shared" si="2" ref="N9:N19">SUM(B9:M9)</f>
        <v>225207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25808</v>
      </c>
      <c r="C10" s="14">
        <f>+C9-C11</f>
        <v>24582</v>
      </c>
      <c r="D10" s="14">
        <f>+D9-D11</f>
        <v>21366</v>
      </c>
      <c r="E10" s="14">
        <f>+E9-E11</f>
        <v>634</v>
      </c>
      <c r="F10" s="14">
        <f aca="true" t="shared" si="3" ref="F10:M10">+F9-F11</f>
        <v>16635</v>
      </c>
      <c r="G10" s="14">
        <f t="shared" si="3"/>
        <v>30069</v>
      </c>
      <c r="H10" s="14">
        <f t="shared" si="3"/>
        <v>32044</v>
      </c>
      <c r="I10" s="14">
        <f t="shared" si="3"/>
        <v>17803</v>
      </c>
      <c r="J10" s="14">
        <f t="shared" si="3"/>
        <v>22477</v>
      </c>
      <c r="K10" s="14">
        <f t="shared" si="3"/>
        <v>19958</v>
      </c>
      <c r="L10" s="14">
        <f t="shared" si="3"/>
        <v>8919</v>
      </c>
      <c r="M10" s="14">
        <f t="shared" si="3"/>
        <v>4912</v>
      </c>
      <c r="N10" s="12">
        <f t="shared" si="2"/>
        <v>225207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96435</v>
      </c>
      <c r="C12" s="14">
        <f>C13+C14+C15</f>
        <v>66001</v>
      </c>
      <c r="D12" s="14">
        <f>D13+D14+D15</f>
        <v>88281</v>
      </c>
      <c r="E12" s="14">
        <f>E13+E14+E15</f>
        <v>2573</v>
      </c>
      <c r="F12" s="14">
        <f aca="true" t="shared" si="4" ref="F12:M12">F13+F14+F15</f>
        <v>66350</v>
      </c>
      <c r="G12" s="14">
        <f t="shared" si="4"/>
        <v>103116</v>
      </c>
      <c r="H12" s="14">
        <f t="shared" si="4"/>
        <v>89371</v>
      </c>
      <c r="I12" s="14">
        <f t="shared" si="4"/>
        <v>98749</v>
      </c>
      <c r="J12" s="14">
        <f t="shared" si="4"/>
        <v>66919</v>
      </c>
      <c r="K12" s="14">
        <f t="shared" si="4"/>
        <v>90726</v>
      </c>
      <c r="L12" s="14">
        <f t="shared" si="4"/>
        <v>31670</v>
      </c>
      <c r="M12" s="14">
        <f t="shared" si="4"/>
        <v>15937</v>
      </c>
      <c r="N12" s="12">
        <f t="shared" si="2"/>
        <v>816128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49394</v>
      </c>
      <c r="C13" s="14">
        <v>35335</v>
      </c>
      <c r="D13" s="14">
        <v>45368</v>
      </c>
      <c r="E13" s="14">
        <v>1282</v>
      </c>
      <c r="F13" s="14">
        <v>35443</v>
      </c>
      <c r="G13" s="14">
        <v>55413</v>
      </c>
      <c r="H13" s="14">
        <v>48935</v>
      </c>
      <c r="I13" s="14">
        <v>52314</v>
      </c>
      <c r="J13" s="14">
        <v>33018</v>
      </c>
      <c r="K13" s="14">
        <v>44298</v>
      </c>
      <c r="L13" s="14">
        <v>15222</v>
      </c>
      <c r="M13" s="14">
        <v>7317</v>
      </c>
      <c r="N13" s="12">
        <f t="shared" si="2"/>
        <v>423339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45067</v>
      </c>
      <c r="C14" s="14">
        <v>28891</v>
      </c>
      <c r="D14" s="14">
        <v>41340</v>
      </c>
      <c r="E14" s="14">
        <v>1232</v>
      </c>
      <c r="F14" s="14">
        <v>29307</v>
      </c>
      <c r="G14" s="14">
        <v>44436</v>
      </c>
      <c r="H14" s="14">
        <v>38293</v>
      </c>
      <c r="I14" s="14">
        <v>44950</v>
      </c>
      <c r="J14" s="14">
        <v>32561</v>
      </c>
      <c r="K14" s="14">
        <v>44769</v>
      </c>
      <c r="L14" s="14">
        <v>15789</v>
      </c>
      <c r="M14" s="14">
        <v>8366</v>
      </c>
      <c r="N14" s="12">
        <f t="shared" si="2"/>
        <v>375001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1974</v>
      </c>
      <c r="C15" s="14">
        <v>1775</v>
      </c>
      <c r="D15" s="14">
        <v>1573</v>
      </c>
      <c r="E15" s="14">
        <v>59</v>
      </c>
      <c r="F15" s="14">
        <v>1600</v>
      </c>
      <c r="G15" s="14">
        <v>3267</v>
      </c>
      <c r="H15" s="14">
        <v>2143</v>
      </c>
      <c r="I15" s="14">
        <v>1485</v>
      </c>
      <c r="J15" s="14">
        <v>1340</v>
      </c>
      <c r="K15" s="14">
        <v>1659</v>
      </c>
      <c r="L15" s="14">
        <v>659</v>
      </c>
      <c r="M15" s="14">
        <v>254</v>
      </c>
      <c r="N15" s="12">
        <f t="shared" si="2"/>
        <v>17788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26137</v>
      </c>
      <c r="C16" s="14">
        <f>C17+C18+C19</f>
        <v>16758</v>
      </c>
      <c r="D16" s="14">
        <f>D17+D18+D19</f>
        <v>18151</v>
      </c>
      <c r="E16" s="14">
        <f>E17+E18+E19</f>
        <v>607</v>
      </c>
      <c r="F16" s="14">
        <f aca="true" t="shared" si="5" ref="F16:M16">F17+F18+F19</f>
        <v>15265</v>
      </c>
      <c r="G16" s="14">
        <f t="shared" si="5"/>
        <v>23130</v>
      </c>
      <c r="H16" s="14">
        <f t="shared" si="5"/>
        <v>19518</v>
      </c>
      <c r="I16" s="14">
        <f t="shared" si="5"/>
        <v>22838</v>
      </c>
      <c r="J16" s="14">
        <f t="shared" si="5"/>
        <v>15613</v>
      </c>
      <c r="K16" s="14">
        <f t="shared" si="5"/>
        <v>21050</v>
      </c>
      <c r="L16" s="14">
        <f t="shared" si="5"/>
        <v>5850</v>
      </c>
      <c r="M16" s="14">
        <f t="shared" si="5"/>
        <v>2630</v>
      </c>
      <c r="N16" s="12">
        <f t="shared" si="2"/>
        <v>187547</v>
      </c>
    </row>
    <row r="17" spans="1:25" ht="18.75" customHeight="1">
      <c r="A17" s="15" t="s">
        <v>23</v>
      </c>
      <c r="B17" s="14">
        <v>5216</v>
      </c>
      <c r="C17" s="14">
        <v>3287</v>
      </c>
      <c r="D17" s="14">
        <v>3575</v>
      </c>
      <c r="E17" s="14">
        <v>127</v>
      </c>
      <c r="F17" s="14">
        <v>3017</v>
      </c>
      <c r="G17" s="14">
        <v>4910</v>
      </c>
      <c r="H17" s="14">
        <v>4032</v>
      </c>
      <c r="I17" s="14">
        <v>5139</v>
      </c>
      <c r="J17" s="14">
        <v>3338</v>
      </c>
      <c r="K17" s="14">
        <v>4896</v>
      </c>
      <c r="L17" s="14">
        <v>1264</v>
      </c>
      <c r="M17" s="14">
        <v>510</v>
      </c>
      <c r="N17" s="12">
        <f t="shared" si="2"/>
        <v>39311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2201</v>
      </c>
      <c r="C18" s="14">
        <v>1116</v>
      </c>
      <c r="D18" s="14">
        <v>1984</v>
      </c>
      <c r="E18" s="14">
        <v>66</v>
      </c>
      <c r="F18" s="14">
        <v>1405</v>
      </c>
      <c r="G18" s="14">
        <v>1879</v>
      </c>
      <c r="H18" s="14">
        <v>1806</v>
      </c>
      <c r="I18" s="14">
        <v>2373</v>
      </c>
      <c r="J18" s="14">
        <v>1725</v>
      </c>
      <c r="K18" s="14">
        <v>2717</v>
      </c>
      <c r="L18" s="14">
        <v>677</v>
      </c>
      <c r="M18" s="14">
        <v>267</v>
      </c>
      <c r="N18" s="12">
        <f t="shared" si="2"/>
        <v>18216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18720</v>
      </c>
      <c r="C19" s="14">
        <v>12355</v>
      </c>
      <c r="D19" s="14">
        <v>12592</v>
      </c>
      <c r="E19" s="14">
        <v>414</v>
      </c>
      <c r="F19" s="14">
        <v>10843</v>
      </c>
      <c r="G19" s="14">
        <v>16341</v>
      </c>
      <c r="H19" s="14">
        <v>13680</v>
      </c>
      <c r="I19" s="14">
        <v>15326</v>
      </c>
      <c r="J19" s="14">
        <v>10550</v>
      </c>
      <c r="K19" s="14">
        <v>13437</v>
      </c>
      <c r="L19" s="14">
        <v>3909</v>
      </c>
      <c r="M19" s="14">
        <v>1853</v>
      </c>
      <c r="N19" s="12">
        <f t="shared" si="2"/>
        <v>130020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68140</v>
      </c>
      <c r="C20" s="18">
        <f>C21+C22+C23</f>
        <v>39415</v>
      </c>
      <c r="D20" s="18">
        <f>D21+D22+D23</f>
        <v>46373</v>
      </c>
      <c r="E20" s="18">
        <f>E21+E22+E23</f>
        <v>1361</v>
      </c>
      <c r="F20" s="18">
        <f aca="true" t="shared" si="6" ref="F20:M20">F21+F22+F23</f>
        <v>33658</v>
      </c>
      <c r="G20" s="18">
        <f t="shared" si="6"/>
        <v>50108</v>
      </c>
      <c r="H20" s="18">
        <f t="shared" si="6"/>
        <v>48890</v>
      </c>
      <c r="I20" s="18">
        <f t="shared" si="6"/>
        <v>64225</v>
      </c>
      <c r="J20" s="18">
        <f t="shared" si="6"/>
        <v>38960</v>
      </c>
      <c r="K20" s="18">
        <f t="shared" si="6"/>
        <v>67342</v>
      </c>
      <c r="L20" s="18">
        <f t="shared" si="6"/>
        <v>19542</v>
      </c>
      <c r="M20" s="18">
        <f t="shared" si="6"/>
        <v>8958</v>
      </c>
      <c r="N20" s="12">
        <f aca="true" t="shared" si="7" ref="N20:N26">SUM(B20:M20)</f>
        <v>486972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39740</v>
      </c>
      <c r="C21" s="14">
        <v>25346</v>
      </c>
      <c r="D21" s="14">
        <v>27464</v>
      </c>
      <c r="E21" s="14">
        <v>858</v>
      </c>
      <c r="F21" s="14">
        <v>19502</v>
      </c>
      <c r="G21" s="14">
        <v>28843</v>
      </c>
      <c r="H21" s="14">
        <v>29125</v>
      </c>
      <c r="I21" s="14">
        <v>38554</v>
      </c>
      <c r="J21" s="14">
        <v>22602</v>
      </c>
      <c r="K21" s="14">
        <v>37501</v>
      </c>
      <c r="L21" s="14">
        <v>11239</v>
      </c>
      <c r="M21" s="14">
        <v>5108</v>
      </c>
      <c r="N21" s="12">
        <f t="shared" si="7"/>
        <v>285882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27446</v>
      </c>
      <c r="C22" s="14">
        <v>13392</v>
      </c>
      <c r="D22" s="14">
        <v>18178</v>
      </c>
      <c r="E22" s="14">
        <v>480</v>
      </c>
      <c r="F22" s="14">
        <v>13497</v>
      </c>
      <c r="G22" s="14">
        <v>20028</v>
      </c>
      <c r="H22" s="14">
        <v>18946</v>
      </c>
      <c r="I22" s="14">
        <v>24972</v>
      </c>
      <c r="J22" s="14">
        <v>15785</v>
      </c>
      <c r="K22" s="14">
        <v>28962</v>
      </c>
      <c r="L22" s="14">
        <v>8007</v>
      </c>
      <c r="M22" s="14">
        <v>3731</v>
      </c>
      <c r="N22" s="12">
        <f t="shared" si="7"/>
        <v>193424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954</v>
      </c>
      <c r="C23" s="14">
        <v>677</v>
      </c>
      <c r="D23" s="14">
        <v>731</v>
      </c>
      <c r="E23" s="14">
        <v>23</v>
      </c>
      <c r="F23" s="14">
        <v>659</v>
      </c>
      <c r="G23" s="14">
        <v>1237</v>
      </c>
      <c r="H23" s="14">
        <v>819</v>
      </c>
      <c r="I23" s="14">
        <v>699</v>
      </c>
      <c r="J23" s="14">
        <v>573</v>
      </c>
      <c r="K23" s="14">
        <v>879</v>
      </c>
      <c r="L23" s="14">
        <v>296</v>
      </c>
      <c r="M23" s="14">
        <v>119</v>
      </c>
      <c r="N23" s="12">
        <f t="shared" si="7"/>
        <v>7666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36791</v>
      </c>
      <c r="C24" s="14">
        <f>C25+C26</f>
        <v>26802</v>
      </c>
      <c r="D24" s="14">
        <f>D25+D26</f>
        <v>29270</v>
      </c>
      <c r="E24" s="14">
        <f>E25+E26</f>
        <v>1146</v>
      </c>
      <c r="F24" s="14">
        <f aca="true" t="shared" si="8" ref="F24:M24">F25+F26</f>
        <v>27275</v>
      </c>
      <c r="G24" s="14">
        <f t="shared" si="8"/>
        <v>39578</v>
      </c>
      <c r="H24" s="14">
        <f t="shared" si="8"/>
        <v>34908</v>
      </c>
      <c r="I24" s="14">
        <f t="shared" si="8"/>
        <v>28178</v>
      </c>
      <c r="J24" s="14">
        <f t="shared" si="8"/>
        <v>24507</v>
      </c>
      <c r="K24" s="14">
        <f t="shared" si="8"/>
        <v>23560</v>
      </c>
      <c r="L24" s="14">
        <f t="shared" si="8"/>
        <v>7239</v>
      </c>
      <c r="M24" s="14">
        <f t="shared" si="8"/>
        <v>2669</v>
      </c>
      <c r="N24" s="12">
        <f t="shared" si="7"/>
        <v>281923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23546</v>
      </c>
      <c r="C25" s="14">
        <v>17153</v>
      </c>
      <c r="D25" s="14">
        <v>18733</v>
      </c>
      <c r="E25" s="14">
        <v>733</v>
      </c>
      <c r="F25" s="14">
        <v>17456</v>
      </c>
      <c r="G25" s="14">
        <v>25330</v>
      </c>
      <c r="H25" s="14">
        <v>22341</v>
      </c>
      <c r="I25" s="14">
        <v>18034</v>
      </c>
      <c r="J25" s="14">
        <v>15684</v>
      </c>
      <c r="K25" s="14">
        <v>15078</v>
      </c>
      <c r="L25" s="14">
        <v>4633</v>
      </c>
      <c r="M25" s="14">
        <v>1708</v>
      </c>
      <c r="N25" s="12">
        <f t="shared" si="7"/>
        <v>180429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13245</v>
      </c>
      <c r="C26" s="14">
        <v>9649</v>
      </c>
      <c r="D26" s="14">
        <v>10537</v>
      </c>
      <c r="E26" s="14">
        <v>413</v>
      </c>
      <c r="F26" s="14">
        <v>9819</v>
      </c>
      <c r="G26" s="14">
        <v>14248</v>
      </c>
      <c r="H26" s="14">
        <v>12567</v>
      </c>
      <c r="I26" s="14">
        <v>10144</v>
      </c>
      <c r="J26" s="14">
        <v>8823</v>
      </c>
      <c r="K26" s="14">
        <v>8482</v>
      </c>
      <c r="L26" s="14">
        <v>2606</v>
      </c>
      <c r="M26" s="14">
        <v>961</v>
      </c>
      <c r="N26" s="12">
        <f t="shared" si="7"/>
        <v>101494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0.9816730126208495</v>
      </c>
      <c r="C32" s="23">
        <f aca="true" t="shared" si="9" ref="C32:M32">(((+C$8+C$20)*C$29)+(C$24*C$30))/C$7</f>
        <v>0.9979770094147201</v>
      </c>
      <c r="D32" s="23">
        <f t="shared" si="9"/>
        <v>0.9886458693183774</v>
      </c>
      <c r="E32" s="23">
        <f t="shared" si="9"/>
        <v>0.9850079734219268</v>
      </c>
      <c r="F32" s="23">
        <f t="shared" si="9"/>
        <v>0.9958706174654328</v>
      </c>
      <c r="G32" s="23">
        <f t="shared" si="9"/>
        <v>0.9958491534587258</v>
      </c>
      <c r="H32" s="23">
        <f t="shared" si="9"/>
        <v>0.9979651458855253</v>
      </c>
      <c r="I32" s="23">
        <f t="shared" si="9"/>
        <v>0.9964259783513738</v>
      </c>
      <c r="J32" s="23">
        <f t="shared" si="9"/>
        <v>0.9933814400864218</v>
      </c>
      <c r="K32" s="23">
        <f t="shared" si="9"/>
        <v>0.9960422213837834</v>
      </c>
      <c r="L32" s="23">
        <f t="shared" si="9"/>
        <v>0.9961936424474188</v>
      </c>
      <c r="M32" s="23">
        <f t="shared" si="9"/>
        <v>0.9914241668090925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1.8496682903802046</v>
      </c>
      <c r="C35" s="26">
        <f>C32*C34</f>
        <v>1.816817145639498</v>
      </c>
      <c r="D35" s="26">
        <f>D32*D34</f>
        <v>1.6677467169531708</v>
      </c>
      <c r="E35" s="26">
        <f>E32*E34</f>
        <v>2.125647206644518</v>
      </c>
      <c r="F35" s="26">
        <f aca="true" t="shared" si="10" ref="F35:M35">F32*F34</f>
        <v>1.959375439863239</v>
      </c>
      <c r="G35" s="26">
        <f t="shared" si="10"/>
        <v>1.5537238492263041</v>
      </c>
      <c r="H35" s="26">
        <f t="shared" si="10"/>
        <v>1.8167955480845988</v>
      </c>
      <c r="I35" s="26">
        <f t="shared" si="10"/>
        <v>1.7708482487260615</v>
      </c>
      <c r="J35" s="26">
        <f t="shared" si="10"/>
        <v>1.9882529523329733</v>
      </c>
      <c r="K35" s="26">
        <f t="shared" si="10"/>
        <v>1.9061259990621462</v>
      </c>
      <c r="L35" s="26">
        <f t="shared" si="10"/>
        <v>2.264248529918738</v>
      </c>
      <c r="M35" s="26">
        <f t="shared" si="10"/>
        <v>2.21236302823449</v>
      </c>
      <c r="N35" s="27"/>
    </row>
    <row r="36" spans="1:25" ht="18.75" customHeight="1">
      <c r="A36" s="57" t="s">
        <v>43</v>
      </c>
      <c r="B36" s="26">
        <v>-0.0060810229</v>
      </c>
      <c r="C36" s="26">
        <v>-0.0059878542</v>
      </c>
      <c r="D36" s="26">
        <v>-0.0054869471</v>
      </c>
      <c r="E36" s="26">
        <v>-0.0061873121</v>
      </c>
      <c r="F36" s="26">
        <v>-0.0063317063</v>
      </c>
      <c r="G36" s="26">
        <v>-0.0050788411</v>
      </c>
      <c r="H36" s="26">
        <v>-0.0055885926</v>
      </c>
      <c r="I36" s="26">
        <v>-0.0056678588</v>
      </c>
      <c r="J36" s="26">
        <v>-0.0063235713</v>
      </c>
      <c r="K36" s="26">
        <v>-0.0062254981</v>
      </c>
      <c r="L36" s="26">
        <v>-0.0073404807</v>
      </c>
      <c r="M36" s="26">
        <v>-0.0072585883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25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470258.01431267813</v>
      </c>
      <c r="C42" s="65">
        <f aca="true" t="shared" si="12" ref="C42:M42">C43+C44+C45+C46</f>
        <v>316779.1501636564</v>
      </c>
      <c r="D42" s="65">
        <f t="shared" si="12"/>
        <v>350256.2798386989</v>
      </c>
      <c r="E42" s="65">
        <f t="shared" si="12"/>
        <v>14043.385993415899</v>
      </c>
      <c r="F42" s="65">
        <f t="shared" si="12"/>
        <v>313052.7606397971</v>
      </c>
      <c r="G42" s="65">
        <f t="shared" si="12"/>
        <v>383630.38064407895</v>
      </c>
      <c r="H42" s="65">
        <f t="shared" si="12"/>
        <v>409931.91031300934</v>
      </c>
      <c r="I42" s="65">
        <f t="shared" si="12"/>
        <v>411703.05812213157</v>
      </c>
      <c r="J42" s="65">
        <f t="shared" si="12"/>
        <v>336026.13439891115</v>
      </c>
      <c r="K42" s="65">
        <f t="shared" si="12"/>
        <v>425588.48793220834</v>
      </c>
      <c r="L42" s="65">
        <f t="shared" si="12"/>
        <v>166521.96736379602</v>
      </c>
      <c r="M42" s="65">
        <f t="shared" si="12"/>
        <v>78131.4364683402</v>
      </c>
      <c r="N42" s="65">
        <f>N43+N44+N45+N46</f>
        <v>3675922.9661907223</v>
      </c>
    </row>
    <row r="43" spans="1:14" ht="18.75" customHeight="1">
      <c r="A43" s="62" t="s">
        <v>86</v>
      </c>
      <c r="B43" s="59">
        <f aca="true" t="shared" si="13" ref="B43:H43">B35*B7</f>
        <v>468541.3243045</v>
      </c>
      <c r="C43" s="59">
        <f t="shared" si="13"/>
        <v>315323.1501629</v>
      </c>
      <c r="D43" s="59">
        <f t="shared" si="13"/>
        <v>339288.05984367</v>
      </c>
      <c r="E43" s="59">
        <f t="shared" si="13"/>
        <v>13436.215993199998</v>
      </c>
      <c r="F43" s="59">
        <f t="shared" si="13"/>
        <v>311899.26064374996</v>
      </c>
      <c r="G43" s="59">
        <f t="shared" si="13"/>
        <v>382217.62063352007</v>
      </c>
      <c r="H43" s="59">
        <f t="shared" si="13"/>
        <v>408290.28031659994</v>
      </c>
      <c r="I43" s="59">
        <f>I35*I7</f>
        <v>410470.22811696</v>
      </c>
      <c r="J43" s="59">
        <f>J35*J7</f>
        <v>334972.90439725</v>
      </c>
      <c r="K43" s="59">
        <f>K35*K7</f>
        <v>424372.26792719995</v>
      </c>
      <c r="L43" s="59">
        <f>L35*L7</f>
        <v>165788.27736065</v>
      </c>
      <c r="M43" s="59">
        <f>M35*M7</f>
        <v>77667.21646920001</v>
      </c>
      <c r="N43" s="61">
        <f>SUM(B43:M43)</f>
        <v>3652266.8061694005</v>
      </c>
    </row>
    <row r="44" spans="1:14" ht="18.75" customHeight="1">
      <c r="A44" s="62" t="s">
        <v>87</v>
      </c>
      <c r="B44" s="59">
        <f aca="true" t="shared" si="14" ref="B44:M44">B36*B7</f>
        <v>-1540.3899918219</v>
      </c>
      <c r="C44" s="59">
        <f t="shared" si="14"/>
        <v>-1039.2399992436</v>
      </c>
      <c r="D44" s="59">
        <f t="shared" si="14"/>
        <v>-1116.2700049711</v>
      </c>
      <c r="E44" s="59">
        <f t="shared" si="14"/>
        <v>-39.1099997841</v>
      </c>
      <c r="F44" s="59">
        <f t="shared" si="14"/>
        <v>-1007.9000039529</v>
      </c>
      <c r="G44" s="59">
        <f t="shared" si="14"/>
        <v>-1249.3999894411002</v>
      </c>
      <c r="H44" s="59">
        <f t="shared" si="14"/>
        <v>-1255.9300035906</v>
      </c>
      <c r="I44" s="59">
        <f t="shared" si="14"/>
        <v>-1313.7699948284</v>
      </c>
      <c r="J44" s="59">
        <f t="shared" si="14"/>
        <v>-1065.3699983387999</v>
      </c>
      <c r="K44" s="59">
        <f t="shared" si="14"/>
        <v>-1386.0199949916</v>
      </c>
      <c r="L44" s="59">
        <f t="shared" si="14"/>
        <v>-537.469996854</v>
      </c>
      <c r="M44" s="59">
        <f t="shared" si="14"/>
        <v>-254.82000085980002</v>
      </c>
      <c r="N44" s="28">
        <f>SUM(B44:M44)</f>
        <v>-11805.689978677901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9923.09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9923.09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-90537.72</v>
      </c>
      <c r="C48" s="28">
        <f aca="true" t="shared" si="16" ref="C48:M48">+C49+C52+C60+C61</f>
        <v>-86156.84</v>
      </c>
      <c r="D48" s="28">
        <f t="shared" si="16"/>
        <v>-74879.44</v>
      </c>
      <c r="E48" s="28">
        <f t="shared" si="16"/>
        <v>-2300.32</v>
      </c>
      <c r="F48" s="28">
        <f t="shared" si="16"/>
        <v>-58243.9</v>
      </c>
      <c r="G48" s="28">
        <f t="shared" si="16"/>
        <v>-105297.14</v>
      </c>
      <c r="H48" s="28">
        <f t="shared" si="16"/>
        <v>-112265.28</v>
      </c>
      <c r="I48" s="28">
        <f t="shared" si="16"/>
        <v>-62413.22</v>
      </c>
      <c r="J48" s="28">
        <f t="shared" si="16"/>
        <v>-78874.94</v>
      </c>
      <c r="K48" s="28">
        <f t="shared" si="16"/>
        <v>-69951.44</v>
      </c>
      <c r="L48" s="28">
        <f t="shared" si="16"/>
        <v>-31302.1</v>
      </c>
      <c r="M48" s="28">
        <f t="shared" si="16"/>
        <v>-17234.8</v>
      </c>
      <c r="N48" s="28">
        <f>+N49+N52+N60+N61</f>
        <v>-789457.14</v>
      </c>
    </row>
    <row r="49" spans="1:14" ht="18.75" customHeight="1">
      <c r="A49" s="17" t="s">
        <v>48</v>
      </c>
      <c r="B49" s="29">
        <f>B50+B51</f>
        <v>-90328</v>
      </c>
      <c r="C49" s="29">
        <f>C50+C51</f>
        <v>-86037</v>
      </c>
      <c r="D49" s="29">
        <f>D50+D51</f>
        <v>-74781</v>
      </c>
      <c r="E49" s="29">
        <f>E50+E51</f>
        <v>-2219</v>
      </c>
      <c r="F49" s="29">
        <f aca="true" t="shared" si="17" ref="F49:M49">F50+F51</f>
        <v>-58222.5</v>
      </c>
      <c r="G49" s="29">
        <f t="shared" si="17"/>
        <v>-105241.5</v>
      </c>
      <c r="H49" s="29">
        <f t="shared" si="17"/>
        <v>-112154</v>
      </c>
      <c r="I49" s="29">
        <f t="shared" si="17"/>
        <v>-62310.5</v>
      </c>
      <c r="J49" s="29">
        <f t="shared" si="17"/>
        <v>-78669.5</v>
      </c>
      <c r="K49" s="29">
        <f t="shared" si="17"/>
        <v>-69853</v>
      </c>
      <c r="L49" s="29">
        <f t="shared" si="17"/>
        <v>-31216.5</v>
      </c>
      <c r="M49" s="29">
        <f t="shared" si="17"/>
        <v>-17192</v>
      </c>
      <c r="N49" s="28">
        <f aca="true" t="shared" si="18" ref="N49:N61">SUM(B49:M49)</f>
        <v>-788224.5</v>
      </c>
    </row>
    <row r="50" spans="1:25" ht="18.75" customHeight="1">
      <c r="A50" s="13" t="s">
        <v>49</v>
      </c>
      <c r="B50" s="20">
        <f>ROUND(-B9*$D$3,2)</f>
        <v>-90328</v>
      </c>
      <c r="C50" s="20">
        <f>ROUND(-C9*$D$3,2)</f>
        <v>-86037</v>
      </c>
      <c r="D50" s="20">
        <f>ROUND(-D9*$D$3,2)</f>
        <v>-74781</v>
      </c>
      <c r="E50" s="20">
        <f>ROUND(-E9*$D$3,2)</f>
        <v>-2219</v>
      </c>
      <c r="F50" s="20">
        <f aca="true" t="shared" si="19" ref="F50:M50">ROUND(-F9*$D$3,2)</f>
        <v>-58222.5</v>
      </c>
      <c r="G50" s="20">
        <f t="shared" si="19"/>
        <v>-105241.5</v>
      </c>
      <c r="H50" s="20">
        <f t="shared" si="19"/>
        <v>-112154</v>
      </c>
      <c r="I50" s="20">
        <f t="shared" si="19"/>
        <v>-62310.5</v>
      </c>
      <c r="J50" s="20">
        <f t="shared" si="19"/>
        <v>-78669.5</v>
      </c>
      <c r="K50" s="20">
        <f t="shared" si="19"/>
        <v>-69853</v>
      </c>
      <c r="L50" s="20">
        <f t="shared" si="19"/>
        <v>-31216.5</v>
      </c>
      <c r="M50" s="20">
        <f t="shared" si="19"/>
        <v>-17192</v>
      </c>
      <c r="N50" s="50">
        <f t="shared" si="18"/>
        <v>-788224.5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101</v>
      </c>
      <c r="B63" s="32">
        <f aca="true" t="shared" si="22" ref="B63:M63">+B42+B48</f>
        <v>379720.29431267816</v>
      </c>
      <c r="C63" s="32">
        <f t="shared" si="22"/>
        <v>230622.3101636564</v>
      </c>
      <c r="D63" s="32">
        <f t="shared" si="22"/>
        <v>275376.8398386989</v>
      </c>
      <c r="E63" s="32">
        <f t="shared" si="22"/>
        <v>11743.0659934159</v>
      </c>
      <c r="F63" s="32">
        <f t="shared" si="22"/>
        <v>254808.8606397971</v>
      </c>
      <c r="G63" s="32">
        <f t="shared" si="22"/>
        <v>278333.24064407893</v>
      </c>
      <c r="H63" s="32">
        <f t="shared" si="22"/>
        <v>297666.6303130094</v>
      </c>
      <c r="I63" s="32">
        <f t="shared" si="22"/>
        <v>349289.83812213154</v>
      </c>
      <c r="J63" s="32">
        <f t="shared" si="22"/>
        <v>257151.19439891115</v>
      </c>
      <c r="K63" s="32">
        <f t="shared" si="22"/>
        <v>355637.04793220834</v>
      </c>
      <c r="L63" s="32">
        <f t="shared" si="22"/>
        <v>135219.86736379602</v>
      </c>
      <c r="M63" s="32">
        <f t="shared" si="22"/>
        <v>60896.63646834019</v>
      </c>
      <c r="N63" s="32">
        <f>SUM(B63:M63)</f>
        <v>2886465.826190722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6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  <c r="P65" s="79"/>
    </row>
    <row r="66" spans="1:14" ht="18.75" customHeight="1">
      <c r="A66" s="2" t="s">
        <v>99</v>
      </c>
      <c r="B66" s="39">
        <f>SUM(B67:B80)</f>
        <v>379720.3</v>
      </c>
      <c r="C66" s="39">
        <f aca="true" t="shared" si="23" ref="C66:M66">SUM(C67:C80)</f>
        <v>230622.3</v>
      </c>
      <c r="D66" s="39">
        <f t="shared" si="23"/>
        <v>275376.84</v>
      </c>
      <c r="E66" s="39">
        <f t="shared" si="23"/>
        <v>11743.07</v>
      </c>
      <c r="F66" s="39">
        <f t="shared" si="23"/>
        <v>254808.86</v>
      </c>
      <c r="G66" s="39">
        <f t="shared" si="23"/>
        <v>278333.24</v>
      </c>
      <c r="H66" s="39">
        <f t="shared" si="23"/>
        <v>297666.63</v>
      </c>
      <c r="I66" s="39">
        <f t="shared" si="23"/>
        <v>349289.84</v>
      </c>
      <c r="J66" s="39">
        <f t="shared" si="23"/>
        <v>257151.19</v>
      </c>
      <c r="K66" s="39">
        <f t="shared" si="23"/>
        <v>355637.05</v>
      </c>
      <c r="L66" s="39">
        <f t="shared" si="23"/>
        <v>135219.87</v>
      </c>
      <c r="M66" s="39">
        <f t="shared" si="23"/>
        <v>60896.64</v>
      </c>
      <c r="N66" s="32">
        <f>SUM(N67:N80)</f>
        <v>2886465.83</v>
      </c>
    </row>
    <row r="67" spans="1:14" ht="18.75" customHeight="1">
      <c r="A67" s="17" t="s">
        <v>91</v>
      </c>
      <c r="B67" s="39">
        <v>69808.92</v>
      </c>
      <c r="C67" s="39">
        <v>68097.77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137906.69</v>
      </c>
    </row>
    <row r="68" spans="1:14" ht="18.75" customHeight="1">
      <c r="A68" s="17" t="s">
        <v>92</v>
      </c>
      <c r="B68" s="39">
        <v>309911.38</v>
      </c>
      <c r="C68" s="39">
        <v>162524.53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472435.91000000003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275376.84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275376.84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11743.07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11743.07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254808.86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254808.86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278333.24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278333.24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238457.91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238457.91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59208.72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59208.72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349289.84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349289.84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257151.19</v>
      </c>
      <c r="K76" s="38">
        <v>0</v>
      </c>
      <c r="L76" s="38">
        <v>0</v>
      </c>
      <c r="M76" s="38">
        <v>0</v>
      </c>
      <c r="N76" s="32">
        <f t="shared" si="24"/>
        <v>257151.19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355637.05</v>
      </c>
      <c r="L77" s="38">
        <v>0</v>
      </c>
      <c r="M77" s="66"/>
      <c r="N77" s="29">
        <f t="shared" si="24"/>
        <v>355637.05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135219.87</v>
      </c>
      <c r="M78" s="38">
        <v>0</v>
      </c>
      <c r="N78" s="32">
        <f t="shared" si="24"/>
        <v>135219.87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60896.64</v>
      </c>
      <c r="N79" s="29">
        <f t="shared" si="24"/>
        <v>60896.64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2.0976541584903847</v>
      </c>
      <c r="C84" s="48">
        <v>2.0820816582166333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1.8103248807683996</v>
      </c>
      <c r="C85" s="48">
        <v>1.7371178448641436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1.6728839803122226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2.2217032104755416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1.966621816650001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1.5594667527533586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1.8318595635221198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1.7942095818040764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1.7761669166977931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1.9945044659115314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1.9115888173170932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2.274268879592953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2.2255864088286956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2015-12-23T20:29:13Z</dcterms:modified>
  <cp:category/>
  <cp:version/>
  <cp:contentType/>
  <cp:contentStatus/>
</cp:coreProperties>
</file>