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<sst xmlns="http://schemas.openxmlformats.org/spreadsheetml/2006/main" count="109" uniqueCount="107">
  <si>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</si>
  <si>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</si>
  <si>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</si>
  <si>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</si>
  <si>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</si>
  <si>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</si>
  <si>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</si>
  <si>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</si>
  <si>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</si>
  <si>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</si>
  <si>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</si>
  <si>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</si>
  <si>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</si>
  <si>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</si>
  <si>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</si>
  <si>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</si>
  <si>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</si>
  <si>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</si>
  <si>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</si>
  <si>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</si>
  <si>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2. Fatores Contratuais</t>
  </si>
  <si>
    <t>4.1.  Tarifa de Remuneração por Passageiro Transportado Ajustada (3. x 4.)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</si>
  <si>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</si>
  <si>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</si>
  <si>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</si>
  <si>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</si>
  <si>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</si>
  <si>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</si>
  <si>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</si>
  <si>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</si>
  <si>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</si>
  <si>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</si>
  <si>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</si>
  <si>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</si>
  <si>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</si>
  <si>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</si>
  <si>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</si>
  <si>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</si>
  <si>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</si>
  <si>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</si>
  <si>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</si>
  <si>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</si>
  <si>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3. Ponderação dos Fatores de Integração e de Gratuidade  (((1.1. + 1.2.) x 2.1.) + (1.3. x 2.2.))/1.</t>
  </si>
  <si>
    <t>4.2.  Pela Instalação de Validadores Eletrônicos</t>
  </si>
  <si>
    <t xml:space="preserve">6. Remuneração Bruta do Operador </t>
  </si>
  <si>
    <t>5.1.  Quantidade de Validadores Remunerados</t>
  </si>
  <si>
    <t>5.2.  Remuneração por Validador</t>
  </si>
  <si>
    <t>6.3. Remuneração de Validadores Eletrônicos (5)</t>
  </si>
  <si>
    <t>7.1. Compensação da Receita Antecipada (7.1.1. + 7.1.2.)</t>
  </si>
  <si>
    <t>7.1.1. Retida na Catraca (1.1.1. x Tarifa do Dia)</t>
  </si>
  <si>
    <t>7.1.2. Ajuste de Bordo (1.1.1.2. x Tarifa do Dia)</t>
  </si>
  <si>
    <t>7.2. Ajustes Contratuais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</si>
  <si>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</si>
  <si>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</si>
  <si>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</si>
  <si>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</si>
  <si>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</si>
  <si>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7.2.6. Pagamento por estimativa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</si>
  <si>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</si>
  <si>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</si>
  <si>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</si>
  <si>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</si>
  <si>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</si>
  <si>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</si>
  <si>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9.4. Qualibus</t>
  </si>
  <si>
    <t>9.5. Pêssego Transportes</t>
  </si>
  <si>
    <t xml:space="preserve">9.7. Move - SP </t>
  </si>
  <si>
    <t>9.8. Imperial Transportes</t>
  </si>
  <si>
    <t>9.9. Transwolff</t>
  </si>
  <si>
    <t>9.10. A2 Transportes</t>
  </si>
  <si>
    <t>9.11. Transwolff</t>
  </si>
  <si>
    <t xml:space="preserve">9.12. Transcap </t>
  </si>
  <si>
    <t>9.13. Alfa Rodobus</t>
  </si>
  <si>
    <t>9.3. Transunião</t>
  </si>
  <si>
    <t>10.4. Qualibus</t>
  </si>
  <si>
    <t>10.5. Pêssego Transportes</t>
  </si>
  <si>
    <t>10.7. Move - SP</t>
  </si>
  <si>
    <t>10.8. Imperial</t>
  </si>
  <si>
    <t>10.9. Transwolff</t>
  </si>
  <si>
    <t>10.10. A2 Transportes</t>
  </si>
  <si>
    <t>10.11. Transwolff</t>
  </si>
  <si>
    <t>10.12. Transcap</t>
  </si>
  <si>
    <t>10.13.  Alfa Rodobus</t>
  </si>
  <si>
    <t>10.3. Transunião</t>
  </si>
  <si>
    <t>5. Remuneração dos Validadores Eletrônicos ( 5.1 x 5.2)</t>
  </si>
  <si>
    <t>6.1. Pelo Transporte de Passageiros (1 x 4.1)</t>
  </si>
  <si>
    <t xml:space="preserve">6.2. Pela instalação dos Validadores Eletrônicos (4.2 x 1) </t>
  </si>
  <si>
    <t>7.2.7. Retenção/Devolução - instalação de  validadores</t>
  </si>
  <si>
    <t>Consórcio Transnoroeste</t>
  </si>
  <si>
    <t>9.1. Spencer</t>
  </si>
  <si>
    <t>9.2. Norte Buss</t>
  </si>
  <si>
    <t>10.1. Spencer</t>
  </si>
  <si>
    <t>10.2. Norte Buss</t>
  </si>
  <si>
    <t>6.1. Remuneração pelo Serviço Atende</t>
  </si>
  <si>
    <t>7. Acertos Financeiros (7.1. + 7.2. + 7.3. + 7.4.)</t>
  </si>
  <si>
    <t>Consórcios/Empresas</t>
  </si>
  <si>
    <t>9. Distribuição da Remuneração entre as Empresas</t>
  </si>
  <si>
    <t>8. Remuneração Líquida a Pagar às Empresas (5. + 6.)</t>
  </si>
  <si>
    <t>10.6. Allibus Transportes</t>
  </si>
  <si>
    <t>Allibus Transportes Ltda</t>
  </si>
  <si>
    <t>Qualibus Qualidade em Transporte S/A</t>
  </si>
  <si>
    <t>9.6. Allibus  Transportes</t>
  </si>
  <si>
    <t>OPERAÇÃO 15/12/15 - VENCIMENTO 22/12/15</t>
  </si>
  <si>
    <t>7.3. Revisão de Remuneração pelo Transporte Coletivo (1)</t>
  </si>
  <si>
    <t>7.4. Revisão de Remuneração pelo Serviço Atende (2)</t>
  </si>
  <si>
    <t>10. Tarifa de Remuneração por Passageiro (3)</t>
  </si>
  <si>
    <t>Nota: (1) Revisao de passageiros transportados, processada pelo sistema de bilhetagem eletrônica, dia 14/12/15, área 3.1, total de 9.661 passageiros.
          (2) Revisão de preços do serviço atende, período de 01/11 a 14/12/15, área 3.0.
          (3) Tarifa de remuneração de cada empresa considerando a aplicação dos fatores de integração e de gratuidade e, também, reequilibrio interno estabelecido e informado pelo consórcio. Não consideram os acertos financeiros previstos no item 7.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</si>
</sst>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80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wrapText="1" indent="1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horizontal="center" vertical="center"/>
    </xf>
    <xf numFmtId="172" fontId="43" fillId="0" borderId="10" xfId="52" applyNumberFormat="1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0" fontId="42" fillId="0" borderId="15" xfId="0" applyFont="1" applyFill="1" applyBorder="1" applyAlignment="1">
      <alignment horizontal="left" vertical="center" wrapText="1"/>
    </xf>
    <xf numFmtId="44" fontId="0" fillId="0" borderId="0" xfId="0" applyNumberFormat="1" applyFont="1" applyFill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100</xdr:row>
      <xdr:rowOff>0</xdr:rowOff>
    </xdr:from>
    <xdr:to>
      <xdr:col>2</xdr:col>
      <xdr:colOff>638175</xdr:colOff>
      <xdr:row>100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405062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638175</xdr:colOff>
      <xdr:row>100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405062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638175</xdr:colOff>
      <xdr:row>100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405062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Y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6" width="9.00390625" style="1" customWidth="1"/>
    <col min="17" max="17" width="9.375" style="1" bestFit="1" customWidth="1"/>
    <col min="18" max="16384" width="9.00390625" style="1" customWidth="1"/>
  </cols>
  <sheetData>
    <row r="1" spans="1:14" ht="21">
      <c r="A1" s="74" t="s">
        <v>41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</row>
    <row r="2" spans="1:14" ht="21">
      <c r="A2" s="75" t="s">
        <v>102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</row>
    <row r="3" spans="1:14" ht="23.25" customHeight="1">
      <c r="A3" s="5"/>
      <c r="B3" s="6"/>
      <c r="C3" s="5" t="s">
        <v>0</v>
      </c>
      <c r="D3" s="7">
        <v>3.5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6" t="s">
        <v>1</v>
      </c>
      <c r="B4" s="76" t="s">
        <v>95</v>
      </c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7" t="s">
        <v>2</v>
      </c>
    </row>
    <row r="5" spans="1:14" ht="42" customHeight="1">
      <c r="A5" s="76"/>
      <c r="B5" s="4" t="s">
        <v>88</v>
      </c>
      <c r="C5" s="4" t="s">
        <v>88</v>
      </c>
      <c r="D5" s="4" t="s">
        <v>40</v>
      </c>
      <c r="E5" s="4" t="s">
        <v>100</v>
      </c>
      <c r="F5" s="4" t="s">
        <v>58</v>
      </c>
      <c r="G5" s="4" t="s">
        <v>99</v>
      </c>
      <c r="H5" s="4" t="s">
        <v>59</v>
      </c>
      <c r="I5" s="4" t="s">
        <v>60</v>
      </c>
      <c r="J5" s="4" t="s">
        <v>61</v>
      </c>
      <c r="K5" s="4" t="s">
        <v>60</v>
      </c>
      <c r="L5" s="4" t="s">
        <v>62</v>
      </c>
      <c r="M5" s="4" t="s">
        <v>63</v>
      </c>
      <c r="N5" s="76"/>
    </row>
    <row r="6" spans="1:14" ht="20.25" customHeight="1">
      <c r="A6" s="76"/>
      <c r="B6" s="3" t="s">
        <v>28</v>
      </c>
      <c r="C6" s="3" t="s">
        <v>29</v>
      </c>
      <c r="D6" s="3" t="s">
        <v>30</v>
      </c>
      <c r="E6" s="3" t="s">
        <v>31</v>
      </c>
      <c r="F6" s="3" t="s">
        <v>32</v>
      </c>
      <c r="G6" s="3" t="s">
        <v>33</v>
      </c>
      <c r="H6" s="3" t="s">
        <v>39</v>
      </c>
      <c r="I6" s="3" t="s">
        <v>34</v>
      </c>
      <c r="J6" s="3" t="s">
        <v>36</v>
      </c>
      <c r="K6" s="3" t="s">
        <v>35</v>
      </c>
      <c r="L6" s="3" t="s">
        <v>37</v>
      </c>
      <c r="M6" s="3" t="s">
        <v>38</v>
      </c>
      <c r="N6" s="76"/>
    </row>
    <row r="7" spans="1:25" ht="18.75" customHeight="1">
      <c r="A7" s="9" t="s">
        <v>3</v>
      </c>
      <c r="B7" s="10">
        <f>B8+B20+B24</f>
        <v>505733</v>
      </c>
      <c r="C7" s="10">
        <f>C8+C20+C24</f>
        <v>371396</v>
      </c>
      <c r="D7" s="10">
        <f>D8+D20+D24</f>
        <v>379546</v>
      </c>
      <c r="E7" s="10">
        <f>E8+E20+E24</f>
        <v>65915</v>
      </c>
      <c r="F7" s="10">
        <f aca="true" t="shared" si="0" ref="F7:M7">F8+F20+F24</f>
        <v>315211</v>
      </c>
      <c r="G7" s="10">
        <f t="shared" si="0"/>
        <v>509258</v>
      </c>
      <c r="H7" s="10">
        <f t="shared" si="0"/>
        <v>472651</v>
      </c>
      <c r="I7" s="10">
        <f t="shared" si="0"/>
        <v>430031</v>
      </c>
      <c r="J7" s="10">
        <f t="shared" si="0"/>
        <v>307406</v>
      </c>
      <c r="K7" s="10">
        <f t="shared" si="0"/>
        <v>366376</v>
      </c>
      <c r="L7" s="10">
        <f t="shared" si="0"/>
        <v>156155</v>
      </c>
      <c r="M7" s="10">
        <f t="shared" si="0"/>
        <v>87911</v>
      </c>
      <c r="N7" s="10">
        <f>+N8+N20+N24</f>
        <v>3967589</v>
      </c>
      <c r="O7"/>
      <c r="P7"/>
      <c r="Q7"/>
      <c r="R7"/>
      <c r="S7"/>
      <c r="T7"/>
      <c r="U7"/>
      <c r="V7"/>
      <c r="W7"/>
      <c r="X7"/>
      <c r="Y7"/>
    </row>
    <row r="8" spans="1:25" ht="18.75" customHeight="1">
      <c r="A8" s="11" t="s">
        <v>27</v>
      </c>
      <c r="B8" s="12">
        <f>+B9+B12+B16</f>
        <v>291794</v>
      </c>
      <c r="C8" s="12">
        <f>+C9+C12+C16</f>
        <v>224461</v>
      </c>
      <c r="D8" s="12">
        <f>+D9+D12+D16</f>
        <v>246486</v>
      </c>
      <c r="E8" s="12">
        <f>+E9+E12+E16</f>
        <v>40369</v>
      </c>
      <c r="F8" s="12">
        <f aca="true" t="shared" si="1" ref="F8:M8">+F9+F12+F16</f>
        <v>192983</v>
      </c>
      <c r="G8" s="12">
        <f t="shared" si="1"/>
        <v>313041</v>
      </c>
      <c r="H8" s="12">
        <f t="shared" si="1"/>
        <v>278839</v>
      </c>
      <c r="I8" s="12">
        <f t="shared" si="1"/>
        <v>260608</v>
      </c>
      <c r="J8" s="12">
        <f t="shared" si="1"/>
        <v>188328</v>
      </c>
      <c r="K8" s="12">
        <f t="shared" si="1"/>
        <v>210286</v>
      </c>
      <c r="L8" s="12">
        <f t="shared" si="1"/>
        <v>96567</v>
      </c>
      <c r="M8" s="12">
        <f t="shared" si="1"/>
        <v>56709</v>
      </c>
      <c r="N8" s="12">
        <f>SUM(B8:M8)</f>
        <v>2400471</v>
      </c>
      <c r="O8"/>
      <c r="P8"/>
      <c r="Q8"/>
      <c r="R8"/>
      <c r="S8"/>
      <c r="T8"/>
      <c r="U8"/>
      <c r="V8"/>
      <c r="W8"/>
      <c r="X8"/>
      <c r="Y8"/>
    </row>
    <row r="9" spans="1:25" ht="18.75" customHeight="1">
      <c r="A9" s="13" t="s">
        <v>4</v>
      </c>
      <c r="B9" s="14">
        <v>26320</v>
      </c>
      <c r="C9" s="14">
        <v>27247</v>
      </c>
      <c r="D9" s="14">
        <v>19610</v>
      </c>
      <c r="E9" s="14">
        <v>4001</v>
      </c>
      <c r="F9" s="14">
        <v>16177</v>
      </c>
      <c r="G9" s="14">
        <v>29758</v>
      </c>
      <c r="H9" s="14">
        <v>36172</v>
      </c>
      <c r="I9" s="14">
        <v>17043</v>
      </c>
      <c r="J9" s="14">
        <v>23057</v>
      </c>
      <c r="K9" s="14">
        <v>18086</v>
      </c>
      <c r="L9" s="14">
        <v>12456</v>
      </c>
      <c r="M9" s="14">
        <v>7773</v>
      </c>
      <c r="N9" s="12">
        <f aca="true" t="shared" si="2" ref="N9:N19">SUM(B9:M9)</f>
        <v>237700</v>
      </c>
      <c r="O9"/>
      <c r="P9"/>
      <c r="Q9"/>
      <c r="R9"/>
      <c r="S9"/>
      <c r="T9"/>
      <c r="U9"/>
      <c r="V9"/>
      <c r="W9"/>
      <c r="X9"/>
      <c r="Y9"/>
    </row>
    <row r="10" spans="1:25" ht="18.75" customHeight="1">
      <c r="A10" s="15" t="s">
        <v>5</v>
      </c>
      <c r="B10" s="14">
        <f>+B9-B11</f>
        <v>26320</v>
      </c>
      <c r="C10" s="14">
        <f>+C9-C11</f>
        <v>27247</v>
      </c>
      <c r="D10" s="14">
        <f>+D9-D11</f>
        <v>19610</v>
      </c>
      <c r="E10" s="14">
        <f>+E9-E11</f>
        <v>4001</v>
      </c>
      <c r="F10" s="14">
        <f aca="true" t="shared" si="3" ref="F10:M10">+F9-F11</f>
        <v>16177</v>
      </c>
      <c r="G10" s="14">
        <f t="shared" si="3"/>
        <v>29758</v>
      </c>
      <c r="H10" s="14">
        <f t="shared" si="3"/>
        <v>36172</v>
      </c>
      <c r="I10" s="14">
        <f t="shared" si="3"/>
        <v>17043</v>
      </c>
      <c r="J10" s="14">
        <f t="shared" si="3"/>
        <v>23057</v>
      </c>
      <c r="K10" s="14">
        <f t="shared" si="3"/>
        <v>18086</v>
      </c>
      <c r="L10" s="14">
        <f t="shared" si="3"/>
        <v>12456</v>
      </c>
      <c r="M10" s="14">
        <f t="shared" si="3"/>
        <v>7773</v>
      </c>
      <c r="N10" s="12">
        <f t="shared" si="2"/>
        <v>237700</v>
      </c>
      <c r="O10"/>
      <c r="P10"/>
      <c r="Q10"/>
      <c r="R10"/>
      <c r="S10"/>
      <c r="T10"/>
      <c r="U10"/>
      <c r="V10"/>
      <c r="W10"/>
      <c r="X10"/>
      <c r="Y10"/>
    </row>
    <row r="11" spans="1:2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  <c r="P11"/>
      <c r="Q11"/>
      <c r="R11"/>
      <c r="S11"/>
      <c r="T11"/>
      <c r="U11"/>
      <c r="V11"/>
      <c r="W11"/>
      <c r="X11"/>
      <c r="Y11"/>
    </row>
    <row r="12" spans="1:25" ht="18.75" customHeight="1">
      <c r="A12" s="16" t="s">
        <v>22</v>
      </c>
      <c r="B12" s="14">
        <f>B13+B14+B15</f>
        <v>198028</v>
      </c>
      <c r="C12" s="14">
        <f>C13+C14+C15</f>
        <v>152830</v>
      </c>
      <c r="D12" s="14">
        <f>D13+D14+D15</f>
        <v>181975</v>
      </c>
      <c r="E12" s="14">
        <f>E13+E14+E15</f>
        <v>28687</v>
      </c>
      <c r="F12" s="14">
        <f aca="true" t="shared" si="4" ref="F12:M12">F13+F14+F15</f>
        <v>135729</v>
      </c>
      <c r="G12" s="14">
        <f t="shared" si="4"/>
        <v>222198</v>
      </c>
      <c r="H12" s="14">
        <f t="shared" si="4"/>
        <v>192633</v>
      </c>
      <c r="I12" s="14">
        <f t="shared" si="4"/>
        <v>189627</v>
      </c>
      <c r="J12" s="14">
        <f t="shared" si="4"/>
        <v>129723</v>
      </c>
      <c r="K12" s="14">
        <f t="shared" si="4"/>
        <v>147884</v>
      </c>
      <c r="L12" s="14">
        <f t="shared" si="4"/>
        <v>68715</v>
      </c>
      <c r="M12" s="14">
        <f t="shared" si="4"/>
        <v>40577</v>
      </c>
      <c r="N12" s="12">
        <f t="shared" si="2"/>
        <v>1688606</v>
      </c>
      <c r="O12"/>
      <c r="P12"/>
      <c r="Q12"/>
      <c r="R12"/>
      <c r="S12"/>
      <c r="T12"/>
      <c r="U12"/>
      <c r="V12"/>
      <c r="W12"/>
      <c r="X12"/>
      <c r="Y12"/>
    </row>
    <row r="13" spans="1:25" ht="18.75" customHeight="1">
      <c r="A13" s="15" t="s">
        <v>7</v>
      </c>
      <c r="B13" s="14">
        <v>98413</v>
      </c>
      <c r="C13" s="14">
        <v>77357</v>
      </c>
      <c r="D13" s="14">
        <v>88602</v>
      </c>
      <c r="E13" s="14">
        <v>14261</v>
      </c>
      <c r="F13" s="14">
        <v>66287</v>
      </c>
      <c r="G13" s="14">
        <v>110255</v>
      </c>
      <c r="H13" s="14">
        <v>100416</v>
      </c>
      <c r="I13" s="14">
        <v>97441</v>
      </c>
      <c r="J13" s="14">
        <v>63567</v>
      </c>
      <c r="K13" s="14">
        <v>73707</v>
      </c>
      <c r="L13" s="14">
        <v>34085</v>
      </c>
      <c r="M13" s="14">
        <v>19321</v>
      </c>
      <c r="N13" s="12">
        <f t="shared" si="2"/>
        <v>843712</v>
      </c>
      <c r="O13"/>
      <c r="P13"/>
      <c r="Q13"/>
      <c r="R13"/>
      <c r="S13"/>
      <c r="T13"/>
      <c r="U13"/>
      <c r="V13"/>
      <c r="W13"/>
      <c r="X13"/>
      <c r="Y13"/>
    </row>
    <row r="14" spans="1:25" ht="18.75" customHeight="1">
      <c r="A14" s="15" t="s">
        <v>8</v>
      </c>
      <c r="B14" s="14">
        <v>93966</v>
      </c>
      <c r="C14" s="14">
        <v>69333</v>
      </c>
      <c r="D14" s="14">
        <v>88889</v>
      </c>
      <c r="E14" s="14">
        <v>13302</v>
      </c>
      <c r="F14" s="14">
        <v>64490</v>
      </c>
      <c r="G14" s="14">
        <v>102153</v>
      </c>
      <c r="H14" s="14">
        <v>85529</v>
      </c>
      <c r="I14" s="14">
        <v>88366</v>
      </c>
      <c r="J14" s="14">
        <v>62061</v>
      </c>
      <c r="K14" s="14">
        <v>70582</v>
      </c>
      <c r="L14" s="14">
        <v>32611</v>
      </c>
      <c r="M14" s="14">
        <v>20281</v>
      </c>
      <c r="N14" s="12">
        <f t="shared" si="2"/>
        <v>791563</v>
      </c>
      <c r="O14"/>
      <c r="P14"/>
      <c r="Q14"/>
      <c r="R14"/>
      <c r="S14"/>
      <c r="T14"/>
      <c r="U14"/>
      <c r="V14"/>
      <c r="W14"/>
      <c r="X14"/>
      <c r="Y14"/>
    </row>
    <row r="15" spans="1:25" ht="18.75" customHeight="1">
      <c r="A15" s="15" t="s">
        <v>9</v>
      </c>
      <c r="B15" s="14">
        <v>5649</v>
      </c>
      <c r="C15" s="14">
        <v>6140</v>
      </c>
      <c r="D15" s="14">
        <v>4484</v>
      </c>
      <c r="E15" s="14">
        <v>1124</v>
      </c>
      <c r="F15" s="14">
        <v>4952</v>
      </c>
      <c r="G15" s="14">
        <v>9790</v>
      </c>
      <c r="H15" s="14">
        <v>6688</v>
      </c>
      <c r="I15" s="14">
        <v>3820</v>
      </c>
      <c r="J15" s="14">
        <v>4095</v>
      </c>
      <c r="K15" s="14">
        <v>3595</v>
      </c>
      <c r="L15" s="14">
        <v>2019</v>
      </c>
      <c r="M15" s="14">
        <v>975</v>
      </c>
      <c r="N15" s="12">
        <f t="shared" si="2"/>
        <v>53331</v>
      </c>
      <c r="O15"/>
      <c r="P15"/>
      <c r="Q15"/>
      <c r="R15"/>
      <c r="S15"/>
      <c r="T15"/>
      <c r="U15"/>
      <c r="V15"/>
      <c r="W15"/>
      <c r="X15"/>
      <c r="Y15"/>
    </row>
    <row r="16" spans="1:14" ht="18.75" customHeight="1">
      <c r="A16" s="16" t="s">
        <v>26</v>
      </c>
      <c r="B16" s="14">
        <f>B17+B18+B19</f>
        <v>67446</v>
      </c>
      <c r="C16" s="14">
        <f>C17+C18+C19</f>
        <v>44384</v>
      </c>
      <c r="D16" s="14">
        <f>D17+D18+D19</f>
        <v>44901</v>
      </c>
      <c r="E16" s="14">
        <f>E17+E18+E19</f>
        <v>7681</v>
      </c>
      <c r="F16" s="14">
        <f aca="true" t="shared" si="5" ref="F16:M16">F17+F18+F19</f>
        <v>41077</v>
      </c>
      <c r="G16" s="14">
        <f t="shared" si="5"/>
        <v>61085</v>
      </c>
      <c r="H16" s="14">
        <f t="shared" si="5"/>
        <v>50034</v>
      </c>
      <c r="I16" s="14">
        <f t="shared" si="5"/>
        <v>53938</v>
      </c>
      <c r="J16" s="14">
        <f t="shared" si="5"/>
        <v>35548</v>
      </c>
      <c r="K16" s="14">
        <f t="shared" si="5"/>
        <v>44316</v>
      </c>
      <c r="L16" s="14">
        <f t="shared" si="5"/>
        <v>15396</v>
      </c>
      <c r="M16" s="14">
        <f t="shared" si="5"/>
        <v>8359</v>
      </c>
      <c r="N16" s="12">
        <f t="shared" si="2"/>
        <v>474165</v>
      </c>
    </row>
    <row r="17" spans="1:25" ht="18.75" customHeight="1">
      <c r="A17" s="15" t="s">
        <v>23</v>
      </c>
      <c r="B17" s="14">
        <v>9045</v>
      </c>
      <c r="C17" s="14">
        <v>6622</v>
      </c>
      <c r="D17" s="14">
        <v>5926</v>
      </c>
      <c r="E17" s="14">
        <v>1081</v>
      </c>
      <c r="F17" s="14">
        <v>5589</v>
      </c>
      <c r="G17" s="14">
        <v>9688</v>
      </c>
      <c r="H17" s="14">
        <v>7788</v>
      </c>
      <c r="I17" s="14">
        <v>8447</v>
      </c>
      <c r="J17" s="14">
        <v>5670</v>
      </c>
      <c r="K17" s="14">
        <v>6976</v>
      </c>
      <c r="L17" s="14">
        <v>2612</v>
      </c>
      <c r="M17" s="14">
        <v>1231</v>
      </c>
      <c r="N17" s="12">
        <f t="shared" si="2"/>
        <v>70675</v>
      </c>
      <c r="O17"/>
      <c r="P17"/>
      <c r="Q17"/>
      <c r="R17"/>
      <c r="S17"/>
      <c r="T17"/>
      <c r="U17"/>
      <c r="V17"/>
      <c r="W17"/>
      <c r="X17"/>
      <c r="Y17"/>
    </row>
    <row r="18" spans="1:25" ht="18.75" customHeight="1">
      <c r="A18" s="15" t="s">
        <v>24</v>
      </c>
      <c r="B18" s="14">
        <v>4275</v>
      </c>
      <c r="C18" s="14">
        <v>2006</v>
      </c>
      <c r="D18" s="14">
        <v>3954</v>
      </c>
      <c r="E18" s="14">
        <v>501</v>
      </c>
      <c r="F18" s="14">
        <v>2657</v>
      </c>
      <c r="G18" s="14">
        <v>4048</v>
      </c>
      <c r="H18" s="14">
        <v>3859</v>
      </c>
      <c r="I18" s="14">
        <v>4252</v>
      </c>
      <c r="J18" s="14">
        <v>2930</v>
      </c>
      <c r="K18" s="14">
        <v>4163</v>
      </c>
      <c r="L18" s="14">
        <v>1296</v>
      </c>
      <c r="M18" s="14">
        <v>649</v>
      </c>
      <c r="N18" s="12">
        <f t="shared" si="2"/>
        <v>34590</v>
      </c>
      <c r="O18"/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5" t="s">
        <v>25</v>
      </c>
      <c r="B19" s="14">
        <v>54126</v>
      </c>
      <c r="C19" s="14">
        <v>35756</v>
      </c>
      <c r="D19" s="14">
        <v>35021</v>
      </c>
      <c r="E19" s="14">
        <v>6099</v>
      </c>
      <c r="F19" s="14">
        <v>32831</v>
      </c>
      <c r="G19" s="14">
        <v>47349</v>
      </c>
      <c r="H19" s="14">
        <v>38387</v>
      </c>
      <c r="I19" s="14">
        <v>41239</v>
      </c>
      <c r="J19" s="14">
        <v>26948</v>
      </c>
      <c r="K19" s="14">
        <v>33177</v>
      </c>
      <c r="L19" s="14">
        <v>11488</v>
      </c>
      <c r="M19" s="14">
        <v>6479</v>
      </c>
      <c r="N19" s="12">
        <f t="shared" si="2"/>
        <v>368900</v>
      </c>
      <c r="O19"/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7" t="s">
        <v>10</v>
      </c>
      <c r="B20" s="18">
        <f>B21+B22+B23</f>
        <v>147279</v>
      </c>
      <c r="C20" s="18">
        <f>C21+C22+C23</f>
        <v>89990</v>
      </c>
      <c r="D20" s="18">
        <f>D21+D22+D23</f>
        <v>82937</v>
      </c>
      <c r="E20" s="18">
        <f>E21+E22+E23</f>
        <v>14096</v>
      </c>
      <c r="F20" s="18">
        <f aca="true" t="shared" si="6" ref="F20:M20">F21+F22+F23</f>
        <v>70866</v>
      </c>
      <c r="G20" s="18">
        <f t="shared" si="6"/>
        <v>116291</v>
      </c>
      <c r="H20" s="18">
        <f t="shared" si="6"/>
        <v>123308</v>
      </c>
      <c r="I20" s="18">
        <f t="shared" si="6"/>
        <v>120132</v>
      </c>
      <c r="J20" s="18">
        <f t="shared" si="6"/>
        <v>77240</v>
      </c>
      <c r="K20" s="18">
        <f t="shared" si="6"/>
        <v>116020</v>
      </c>
      <c r="L20" s="18">
        <f t="shared" si="6"/>
        <v>45672</v>
      </c>
      <c r="M20" s="18">
        <f t="shared" si="6"/>
        <v>24517</v>
      </c>
      <c r="N20" s="12">
        <f aca="true" t="shared" si="7" ref="N20:N26">SUM(B20:M20)</f>
        <v>1028348</v>
      </c>
      <c r="O20"/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3" t="s">
        <v>11</v>
      </c>
      <c r="B21" s="14">
        <v>79830</v>
      </c>
      <c r="C21" s="14">
        <v>52035</v>
      </c>
      <c r="D21" s="14">
        <v>47497</v>
      </c>
      <c r="E21" s="14">
        <v>8124</v>
      </c>
      <c r="F21" s="14">
        <v>40296</v>
      </c>
      <c r="G21" s="14">
        <v>67189</v>
      </c>
      <c r="H21" s="14">
        <v>72641</v>
      </c>
      <c r="I21" s="14">
        <v>68878</v>
      </c>
      <c r="J21" s="14">
        <v>42985</v>
      </c>
      <c r="K21" s="14">
        <v>63269</v>
      </c>
      <c r="L21" s="14">
        <v>24888</v>
      </c>
      <c r="M21" s="14">
        <v>13158</v>
      </c>
      <c r="N21" s="12">
        <f t="shared" si="7"/>
        <v>580790</v>
      </c>
      <c r="O21"/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3" t="s">
        <v>12</v>
      </c>
      <c r="B22" s="14">
        <v>64118</v>
      </c>
      <c r="C22" s="14">
        <v>35289</v>
      </c>
      <c r="D22" s="14">
        <v>33633</v>
      </c>
      <c r="E22" s="14">
        <v>5511</v>
      </c>
      <c r="F22" s="14">
        <v>28509</v>
      </c>
      <c r="G22" s="14">
        <v>45119</v>
      </c>
      <c r="H22" s="14">
        <v>47623</v>
      </c>
      <c r="I22" s="14">
        <v>49021</v>
      </c>
      <c r="J22" s="14">
        <v>32415</v>
      </c>
      <c r="K22" s="14">
        <v>50318</v>
      </c>
      <c r="L22" s="14">
        <v>19661</v>
      </c>
      <c r="M22" s="14">
        <v>10890</v>
      </c>
      <c r="N22" s="12">
        <f t="shared" si="7"/>
        <v>422107</v>
      </c>
      <c r="O22"/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3" t="s">
        <v>13</v>
      </c>
      <c r="B23" s="14">
        <v>3331</v>
      </c>
      <c r="C23" s="14">
        <v>2666</v>
      </c>
      <c r="D23" s="14">
        <v>1807</v>
      </c>
      <c r="E23" s="14">
        <v>461</v>
      </c>
      <c r="F23" s="14">
        <v>2061</v>
      </c>
      <c r="G23" s="14">
        <v>3983</v>
      </c>
      <c r="H23" s="14">
        <v>3044</v>
      </c>
      <c r="I23" s="14">
        <v>2233</v>
      </c>
      <c r="J23" s="14">
        <v>1840</v>
      </c>
      <c r="K23" s="14">
        <v>2433</v>
      </c>
      <c r="L23" s="14">
        <v>1123</v>
      </c>
      <c r="M23" s="14">
        <v>469</v>
      </c>
      <c r="N23" s="12">
        <f t="shared" si="7"/>
        <v>25451</v>
      </c>
      <c r="O23"/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7" t="s">
        <v>14</v>
      </c>
      <c r="B24" s="14">
        <f>B25+B26</f>
        <v>66660</v>
      </c>
      <c r="C24" s="14">
        <f>C25+C26</f>
        <v>56945</v>
      </c>
      <c r="D24" s="14">
        <f>D25+D26</f>
        <v>50123</v>
      </c>
      <c r="E24" s="14">
        <f>E25+E26</f>
        <v>11450</v>
      </c>
      <c r="F24" s="14">
        <f aca="true" t="shared" si="8" ref="F24:M24">F25+F26</f>
        <v>51362</v>
      </c>
      <c r="G24" s="14">
        <f t="shared" si="8"/>
        <v>79926</v>
      </c>
      <c r="H24" s="14">
        <f t="shared" si="8"/>
        <v>70504</v>
      </c>
      <c r="I24" s="14">
        <f t="shared" si="8"/>
        <v>49291</v>
      </c>
      <c r="J24" s="14">
        <f t="shared" si="8"/>
        <v>41838</v>
      </c>
      <c r="K24" s="14">
        <f t="shared" si="8"/>
        <v>40070</v>
      </c>
      <c r="L24" s="14">
        <f t="shared" si="8"/>
        <v>13916</v>
      </c>
      <c r="M24" s="14">
        <f t="shared" si="8"/>
        <v>6685</v>
      </c>
      <c r="N24" s="12">
        <f t="shared" si="7"/>
        <v>538770</v>
      </c>
      <c r="O24"/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3" t="s">
        <v>15</v>
      </c>
      <c r="B25" s="14">
        <v>42662</v>
      </c>
      <c r="C25" s="14">
        <v>36445</v>
      </c>
      <c r="D25" s="14">
        <v>32079</v>
      </c>
      <c r="E25" s="14">
        <v>7328</v>
      </c>
      <c r="F25" s="14">
        <v>32872</v>
      </c>
      <c r="G25" s="14">
        <v>51153</v>
      </c>
      <c r="H25" s="14">
        <v>45123</v>
      </c>
      <c r="I25" s="14">
        <v>31546</v>
      </c>
      <c r="J25" s="14">
        <v>26776</v>
      </c>
      <c r="K25" s="14">
        <v>25645</v>
      </c>
      <c r="L25" s="14">
        <v>8906</v>
      </c>
      <c r="M25" s="14">
        <v>4278</v>
      </c>
      <c r="N25" s="12">
        <f t="shared" si="7"/>
        <v>344813</v>
      </c>
      <c r="O25"/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3" t="s">
        <v>16</v>
      </c>
      <c r="B26" s="14">
        <v>23998</v>
      </c>
      <c r="C26" s="14">
        <v>20500</v>
      </c>
      <c r="D26" s="14">
        <v>18044</v>
      </c>
      <c r="E26" s="14">
        <v>4122</v>
      </c>
      <c r="F26" s="14">
        <v>18490</v>
      </c>
      <c r="G26" s="14">
        <v>28773</v>
      </c>
      <c r="H26" s="14">
        <v>25381</v>
      </c>
      <c r="I26" s="14">
        <v>17745</v>
      </c>
      <c r="J26" s="14">
        <v>15062</v>
      </c>
      <c r="K26" s="14">
        <v>14425</v>
      </c>
      <c r="L26" s="14">
        <v>5010</v>
      </c>
      <c r="M26" s="14">
        <v>2407</v>
      </c>
      <c r="N26" s="12">
        <f t="shared" si="7"/>
        <v>193957</v>
      </c>
      <c r="O26"/>
      <c r="P26"/>
      <c r="Q26"/>
      <c r="R26"/>
      <c r="S26"/>
      <c r="T26"/>
      <c r="U26"/>
      <c r="V26"/>
      <c r="W26"/>
      <c r="X26"/>
      <c r="Y26"/>
    </row>
    <row r="27" spans="1:14" ht="15" customHeight="1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</row>
    <row r="28" spans="1:14" ht="18.75" customHeight="1">
      <c r="A28" s="2" t="s">
        <v>20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1"/>
    </row>
    <row r="29" spans="1:25" ht="18.75" customHeight="1">
      <c r="A29" s="17" t="s">
        <v>17</v>
      </c>
      <c r="B29" s="22">
        <v>0.9868</v>
      </c>
      <c r="C29" s="22">
        <v>1</v>
      </c>
      <c r="D29" s="22">
        <v>0.9963</v>
      </c>
      <c r="E29" s="22">
        <v>0.9878</v>
      </c>
      <c r="F29" s="22">
        <v>1</v>
      </c>
      <c r="G29" s="22">
        <v>1</v>
      </c>
      <c r="H29" s="22">
        <v>1</v>
      </c>
      <c r="I29" s="22">
        <v>1</v>
      </c>
      <c r="J29" s="22">
        <v>1</v>
      </c>
      <c r="K29" s="22">
        <v>1</v>
      </c>
      <c r="L29" s="22">
        <v>1</v>
      </c>
      <c r="M29" s="22">
        <v>1</v>
      </c>
      <c r="N29" s="68"/>
      <c r="O29"/>
      <c r="P29"/>
      <c r="Q29"/>
      <c r="R29"/>
      <c r="S29"/>
      <c r="T29"/>
      <c r="U29"/>
      <c r="V29"/>
      <c r="W29"/>
      <c r="X29"/>
      <c r="Y29"/>
    </row>
    <row r="30" spans="1:25" ht="18.75" customHeight="1">
      <c r="A30" s="17" t="s">
        <v>18</v>
      </c>
      <c r="B30" s="22">
        <v>0.9515</v>
      </c>
      <c r="C30" s="22">
        <v>0.9869</v>
      </c>
      <c r="D30" s="22">
        <v>0.9431</v>
      </c>
      <c r="E30" s="22">
        <v>0.9724</v>
      </c>
      <c r="F30" s="22">
        <v>0.9759</v>
      </c>
      <c r="G30" s="22">
        <v>0.9742</v>
      </c>
      <c r="H30" s="22">
        <v>0.9869</v>
      </c>
      <c r="I30" s="22">
        <v>0.9706</v>
      </c>
      <c r="J30" s="22">
        <v>0.9545</v>
      </c>
      <c r="K30" s="22">
        <v>0.9626</v>
      </c>
      <c r="L30" s="22">
        <v>0.9615</v>
      </c>
      <c r="M30" s="22">
        <v>0.8872</v>
      </c>
      <c r="N30" s="69"/>
      <c r="O30"/>
      <c r="P30"/>
      <c r="Q30"/>
      <c r="R30"/>
      <c r="S30"/>
      <c r="T30"/>
      <c r="U30"/>
      <c r="V30"/>
      <c r="W30"/>
      <c r="X30"/>
      <c r="Y30"/>
    </row>
    <row r="31" spans="1:14" ht="1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18.75" customHeight="1">
      <c r="A32" s="54" t="s">
        <v>42</v>
      </c>
      <c r="B32" s="23">
        <f>(((+B$8+B$20)*B$29)+(B$24*B$30))/B$7</f>
        <v>0.9821471535375386</v>
      </c>
      <c r="C32" s="23">
        <f aca="true" t="shared" si="9" ref="C32:M32">(((+C$8+C$20)*C$29)+(C$24*C$30))/C$7</f>
        <v>0.9979914175166129</v>
      </c>
      <c r="D32" s="23">
        <f t="shared" si="9"/>
        <v>0.989274386240403</v>
      </c>
      <c r="E32" s="23">
        <f t="shared" si="9"/>
        <v>0.9851248881134795</v>
      </c>
      <c r="F32" s="23">
        <f t="shared" si="9"/>
        <v>0.9960730298117768</v>
      </c>
      <c r="G32" s="23">
        <f t="shared" si="9"/>
        <v>0.9959507935074167</v>
      </c>
      <c r="H32" s="23">
        <f t="shared" si="9"/>
        <v>0.9980459104074677</v>
      </c>
      <c r="I32" s="23">
        <f t="shared" si="9"/>
        <v>0.9966301141080527</v>
      </c>
      <c r="J32" s="23">
        <f t="shared" si="9"/>
        <v>0.9938074435762476</v>
      </c>
      <c r="K32" s="23">
        <f t="shared" si="9"/>
        <v>0.9959096174421905</v>
      </c>
      <c r="L32" s="23">
        <f t="shared" si="9"/>
        <v>0.9965690115590279</v>
      </c>
      <c r="M32" s="23">
        <f t="shared" si="9"/>
        <v>0.9914223703518331</v>
      </c>
      <c r="N32" s="21"/>
    </row>
    <row r="33" spans="1:14" ht="15" customHeight="1">
      <c r="A33" s="17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</row>
    <row r="34" spans="1:25" ht="18.75" customHeight="1">
      <c r="A34" s="2" t="s">
        <v>19</v>
      </c>
      <c r="B34" s="26">
        <v>1.8842</v>
      </c>
      <c r="C34" s="26">
        <v>1.8205</v>
      </c>
      <c r="D34" s="26">
        <v>1.6869</v>
      </c>
      <c r="E34" s="26">
        <v>2.158</v>
      </c>
      <c r="F34" s="26">
        <v>1.9675</v>
      </c>
      <c r="G34" s="26">
        <v>1.5602</v>
      </c>
      <c r="H34" s="26">
        <v>1.8205</v>
      </c>
      <c r="I34" s="26">
        <v>1.7772</v>
      </c>
      <c r="J34" s="26">
        <v>2.0015</v>
      </c>
      <c r="K34" s="26">
        <v>1.9137</v>
      </c>
      <c r="L34" s="26">
        <v>2.2729</v>
      </c>
      <c r="M34" s="26">
        <v>2.2315</v>
      </c>
      <c r="N34" s="70"/>
      <c r="O34"/>
      <c r="P34"/>
      <c r="Q34"/>
      <c r="R34"/>
      <c r="S34"/>
      <c r="T34"/>
      <c r="U34"/>
      <c r="V34"/>
      <c r="W34"/>
      <c r="X34"/>
      <c r="Y34"/>
    </row>
    <row r="35" spans="1:14" ht="18.75" customHeight="1">
      <c r="A35" s="17" t="s">
        <v>21</v>
      </c>
      <c r="B35" s="26">
        <f>B32*B34</f>
        <v>1.8505616666954303</v>
      </c>
      <c r="C35" s="26">
        <f>C32*C34</f>
        <v>1.816843375588994</v>
      </c>
      <c r="D35" s="26">
        <f>D32*D34</f>
        <v>1.6688069621489359</v>
      </c>
      <c r="E35" s="26">
        <f>E32*E34</f>
        <v>2.1258995085488888</v>
      </c>
      <c r="F35" s="26">
        <f aca="true" t="shared" si="10" ref="F35:M35">F32*F34</f>
        <v>1.9597736861546708</v>
      </c>
      <c r="G35" s="26">
        <f t="shared" si="10"/>
        <v>1.5538824280302714</v>
      </c>
      <c r="H35" s="26">
        <f t="shared" si="10"/>
        <v>1.8169425798967949</v>
      </c>
      <c r="I35" s="26">
        <f t="shared" si="10"/>
        <v>1.771211038792831</v>
      </c>
      <c r="J35" s="26">
        <f t="shared" si="10"/>
        <v>1.9891055983178596</v>
      </c>
      <c r="K35" s="26">
        <f t="shared" si="10"/>
        <v>1.90587223489912</v>
      </c>
      <c r="L35" s="26">
        <f t="shared" si="10"/>
        <v>2.2651017063725143</v>
      </c>
      <c r="M35" s="26">
        <f t="shared" si="10"/>
        <v>2.2123590194401155</v>
      </c>
      <c r="N35" s="27"/>
    </row>
    <row r="36" spans="1:25" ht="18.75" customHeight="1">
      <c r="A36" s="56" t="s">
        <v>43</v>
      </c>
      <c r="B36" s="26">
        <v>-0.0060839415</v>
      </c>
      <c r="C36" s="26">
        <v>-0.0059879482</v>
      </c>
      <c r="D36" s="26">
        <v>-0.005490428</v>
      </c>
      <c r="E36" s="26">
        <v>-0.0061881211</v>
      </c>
      <c r="F36" s="26">
        <v>-0.006332996</v>
      </c>
      <c r="G36" s="26">
        <v>-0.0050793507</v>
      </c>
      <c r="H36" s="26">
        <v>-0.0055890498</v>
      </c>
      <c r="I36" s="26">
        <v>-0.0056690332</v>
      </c>
      <c r="J36" s="26">
        <v>-0.0063262916</v>
      </c>
      <c r="K36" s="26">
        <v>-0.0062246708</v>
      </c>
      <c r="L36" s="26">
        <v>-0.0073432807</v>
      </c>
      <c r="M36" s="26">
        <v>-0.0072585911</v>
      </c>
      <c r="N36" s="71"/>
      <c r="O36"/>
      <c r="P36"/>
      <c r="Q36"/>
      <c r="R36"/>
      <c r="S36"/>
      <c r="T36"/>
      <c r="U36"/>
      <c r="V36"/>
      <c r="W36"/>
      <c r="X36"/>
      <c r="Y36"/>
    </row>
    <row r="37" spans="1:14" ht="15" customHeight="1">
      <c r="A37" s="56"/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8"/>
    </row>
    <row r="38" spans="1:14" ht="18.75" customHeight="1">
      <c r="A38" s="59" t="s">
        <v>84</v>
      </c>
      <c r="B38" s="60">
        <f aca="true" t="shared" si="11" ref="B38:M38">B39*B40</f>
        <v>3257.0800000000004</v>
      </c>
      <c r="C38" s="60">
        <f t="shared" si="11"/>
        <v>2495.2400000000002</v>
      </c>
      <c r="D38" s="60">
        <f t="shared" si="11"/>
        <v>2161.4</v>
      </c>
      <c r="E38" s="60">
        <f t="shared" si="11"/>
        <v>646.2800000000001</v>
      </c>
      <c r="F38" s="60">
        <f t="shared" si="11"/>
        <v>2161.4</v>
      </c>
      <c r="G38" s="60">
        <f t="shared" si="11"/>
        <v>2662.1600000000003</v>
      </c>
      <c r="H38" s="60">
        <f t="shared" si="11"/>
        <v>2897.56</v>
      </c>
      <c r="I38" s="60">
        <f t="shared" si="11"/>
        <v>2546.6000000000004</v>
      </c>
      <c r="J38" s="60">
        <f t="shared" si="11"/>
        <v>2118.6</v>
      </c>
      <c r="K38" s="60">
        <f t="shared" si="11"/>
        <v>2602.2400000000002</v>
      </c>
      <c r="L38" s="60">
        <f t="shared" si="11"/>
        <v>1271.16</v>
      </c>
      <c r="M38" s="60">
        <f t="shared" si="11"/>
        <v>719.0400000000001</v>
      </c>
      <c r="N38" s="28">
        <f>SUM(B38:M38)</f>
        <v>25538.760000000002</v>
      </c>
    </row>
    <row r="39" spans="1:25" ht="18.75" customHeight="1">
      <c r="A39" s="56" t="s">
        <v>45</v>
      </c>
      <c r="B39" s="62">
        <v>761</v>
      </c>
      <c r="C39" s="62">
        <v>583</v>
      </c>
      <c r="D39" s="62">
        <v>505</v>
      </c>
      <c r="E39" s="62">
        <v>151</v>
      </c>
      <c r="F39" s="62">
        <v>505</v>
      </c>
      <c r="G39" s="62">
        <v>622</v>
      </c>
      <c r="H39" s="62">
        <v>677</v>
      </c>
      <c r="I39" s="62">
        <v>595</v>
      </c>
      <c r="J39" s="62">
        <v>495</v>
      </c>
      <c r="K39" s="62">
        <v>608</v>
      </c>
      <c r="L39" s="62">
        <v>297</v>
      </c>
      <c r="M39" s="62">
        <v>168</v>
      </c>
      <c r="N39" s="12">
        <f>SUM(B39:M39)</f>
        <v>5967</v>
      </c>
      <c r="O39"/>
      <c r="P39"/>
      <c r="Q39"/>
      <c r="R39"/>
      <c r="S39"/>
      <c r="T39"/>
      <c r="U39"/>
      <c r="V39"/>
      <c r="W39"/>
      <c r="X39"/>
      <c r="Y39"/>
    </row>
    <row r="40" spans="1:25" ht="18.75" customHeight="1">
      <c r="A40" s="56" t="s">
        <v>46</v>
      </c>
      <c r="B40" s="58">
        <v>4.28</v>
      </c>
      <c r="C40" s="58">
        <v>4.28</v>
      </c>
      <c r="D40" s="58">
        <v>4.28</v>
      </c>
      <c r="E40" s="58">
        <v>4.28</v>
      </c>
      <c r="F40" s="58">
        <v>4.28</v>
      </c>
      <c r="G40" s="58">
        <v>4.28</v>
      </c>
      <c r="H40" s="58">
        <v>4.28</v>
      </c>
      <c r="I40" s="58">
        <v>4.28</v>
      </c>
      <c r="J40" s="58">
        <v>4.28</v>
      </c>
      <c r="K40" s="58">
        <v>4.28</v>
      </c>
      <c r="L40" s="58">
        <v>4.28</v>
      </c>
      <c r="M40" s="58">
        <v>4.28</v>
      </c>
      <c r="N40" s="58">
        <v>4.28</v>
      </c>
      <c r="O40"/>
      <c r="P40"/>
      <c r="Q40"/>
      <c r="R40"/>
      <c r="S40"/>
      <c r="T40"/>
      <c r="U40"/>
      <c r="V40"/>
      <c r="W40"/>
      <c r="X40"/>
      <c r="Y40"/>
    </row>
    <row r="41" spans="1:14" ht="15" customHeight="1">
      <c r="A41" s="56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8"/>
    </row>
    <row r="42" spans="1:14" ht="18.75" customHeight="1">
      <c r="A42" s="63" t="s">
        <v>44</v>
      </c>
      <c r="B42" s="64">
        <f>B43+B44+B45+B46</f>
        <v>936070.3333962605</v>
      </c>
      <c r="C42" s="64">
        <f aca="true" t="shared" si="12" ref="C42:M42">C43+C44+C45+C46</f>
        <v>675039.7023105628</v>
      </c>
      <c r="D42" s="64">
        <f t="shared" si="12"/>
        <v>643389.627270092</v>
      </c>
      <c r="E42" s="64">
        <f t="shared" si="12"/>
        <v>140367.0561036935</v>
      </c>
      <c r="F42" s="64">
        <f t="shared" si="12"/>
        <v>617907.393384344</v>
      </c>
      <c r="G42" s="64">
        <f t="shared" si="12"/>
        <v>791402.5175550594</v>
      </c>
      <c r="H42" s="64">
        <f t="shared" si="12"/>
        <v>859035.6173537803</v>
      </c>
      <c r="I42" s="64">
        <f t="shared" si="12"/>
        <v>761784.3942070907</v>
      </c>
      <c r="J42" s="64">
        <f t="shared" si="12"/>
        <v>611636.8555609103</v>
      </c>
      <c r="K42" s="64">
        <f t="shared" si="12"/>
        <v>698587.5159443791</v>
      </c>
      <c r="L42" s="64">
        <f t="shared" si="12"/>
        <v>353831.42696089146</v>
      </c>
      <c r="M42" s="64">
        <f t="shared" si="12"/>
        <v>194571.6237558079</v>
      </c>
      <c r="N42" s="64">
        <f>N43+N44+N45+N46</f>
        <v>7283624.063802872</v>
      </c>
    </row>
    <row r="43" spans="1:14" ht="18.75" customHeight="1">
      <c r="A43" s="61" t="s">
        <v>85</v>
      </c>
      <c r="B43" s="58">
        <f aca="true" t="shared" si="13" ref="B43:H43">B35*B7</f>
        <v>935890.1033828801</v>
      </c>
      <c r="C43" s="58">
        <f t="shared" si="13"/>
        <v>674768.36232025</v>
      </c>
      <c r="D43" s="58">
        <f t="shared" si="13"/>
        <v>633389.00725578</v>
      </c>
      <c r="E43" s="58">
        <f t="shared" si="13"/>
        <v>140128.666106</v>
      </c>
      <c r="F43" s="58">
        <f t="shared" si="13"/>
        <v>617742.2233864999</v>
      </c>
      <c r="G43" s="58">
        <f t="shared" si="13"/>
        <v>791327.05753384</v>
      </c>
      <c r="H43" s="58">
        <f t="shared" si="13"/>
        <v>858779.7273308</v>
      </c>
      <c r="I43" s="58">
        <f>I35*I7</f>
        <v>761675.65422312</v>
      </c>
      <c r="J43" s="58">
        <f>J35*J7</f>
        <v>611462.9955564999</v>
      </c>
      <c r="K43" s="58">
        <f>K35*K7</f>
        <v>698265.8459334</v>
      </c>
      <c r="L43" s="58">
        <f>L35*L7</f>
        <v>353706.95695859997</v>
      </c>
      <c r="M43" s="58">
        <f>M35*M7</f>
        <v>194490.69375799998</v>
      </c>
      <c r="N43" s="60">
        <f>SUM(B43:M43)</f>
        <v>7271627.2937456705</v>
      </c>
    </row>
    <row r="44" spans="1:14" ht="18.75" customHeight="1">
      <c r="A44" s="61" t="s">
        <v>86</v>
      </c>
      <c r="B44" s="58">
        <f aca="true" t="shared" si="14" ref="B44:M44">B36*B7</f>
        <v>-3076.8499866195</v>
      </c>
      <c r="C44" s="58">
        <f t="shared" si="14"/>
        <v>-2223.9000096872</v>
      </c>
      <c r="D44" s="58">
        <f t="shared" si="14"/>
        <v>-2083.8699856880003</v>
      </c>
      <c r="E44" s="58">
        <f t="shared" si="14"/>
        <v>-407.8900023065</v>
      </c>
      <c r="F44" s="58">
        <f t="shared" si="14"/>
        <v>-1996.230002156</v>
      </c>
      <c r="G44" s="58">
        <f t="shared" si="14"/>
        <v>-2586.6999787806</v>
      </c>
      <c r="H44" s="58">
        <f t="shared" si="14"/>
        <v>-2641.6699770197997</v>
      </c>
      <c r="I44" s="58">
        <f t="shared" si="14"/>
        <v>-2437.8600160292</v>
      </c>
      <c r="J44" s="58">
        <f t="shared" si="14"/>
        <v>-1944.7399955895999</v>
      </c>
      <c r="K44" s="58">
        <f t="shared" si="14"/>
        <v>-2280.5699890208</v>
      </c>
      <c r="L44" s="58">
        <f t="shared" si="14"/>
        <v>-1146.6899977085</v>
      </c>
      <c r="M44" s="58">
        <f t="shared" si="14"/>
        <v>-638.1100021921</v>
      </c>
      <c r="N44" s="28">
        <f>SUM(B44:M44)</f>
        <v>-23465.0799427978</v>
      </c>
    </row>
    <row r="45" spans="1:14" ht="18.75" customHeight="1">
      <c r="A45" s="61" t="s">
        <v>47</v>
      </c>
      <c r="B45" s="58">
        <f aca="true" t="shared" si="15" ref="B45:M45">B38</f>
        <v>3257.0800000000004</v>
      </c>
      <c r="C45" s="58">
        <f t="shared" si="15"/>
        <v>2495.2400000000002</v>
      </c>
      <c r="D45" s="58">
        <f t="shared" si="15"/>
        <v>2161.4</v>
      </c>
      <c r="E45" s="58">
        <f t="shared" si="15"/>
        <v>646.2800000000001</v>
      </c>
      <c r="F45" s="58">
        <f t="shared" si="15"/>
        <v>2161.4</v>
      </c>
      <c r="G45" s="58">
        <f t="shared" si="15"/>
        <v>2662.1600000000003</v>
      </c>
      <c r="H45" s="58">
        <f t="shared" si="15"/>
        <v>2897.56</v>
      </c>
      <c r="I45" s="58">
        <f t="shared" si="15"/>
        <v>2546.6000000000004</v>
      </c>
      <c r="J45" s="58">
        <f t="shared" si="15"/>
        <v>2118.6</v>
      </c>
      <c r="K45" s="58">
        <f t="shared" si="15"/>
        <v>2602.2400000000002</v>
      </c>
      <c r="L45" s="58">
        <f t="shared" si="15"/>
        <v>1271.16</v>
      </c>
      <c r="M45" s="58">
        <f t="shared" si="15"/>
        <v>719.0400000000001</v>
      </c>
      <c r="N45" s="60">
        <f>SUM(B45:M45)</f>
        <v>25538.760000000002</v>
      </c>
    </row>
    <row r="46" spans="1:25" ht="18.75" customHeight="1">
      <c r="A46" s="2" t="s">
        <v>93</v>
      </c>
      <c r="B46" s="58">
        <v>0</v>
      </c>
      <c r="C46" s="58">
        <v>0</v>
      </c>
      <c r="D46" s="58">
        <v>9923.09</v>
      </c>
      <c r="E46" s="58">
        <v>0</v>
      </c>
      <c r="F46" s="58">
        <v>0</v>
      </c>
      <c r="G46" s="58">
        <v>0</v>
      </c>
      <c r="H46" s="58">
        <v>0</v>
      </c>
      <c r="I46" s="58">
        <v>0</v>
      </c>
      <c r="J46" s="58">
        <v>0</v>
      </c>
      <c r="K46" s="58">
        <v>0</v>
      </c>
      <c r="L46" s="58">
        <v>0</v>
      </c>
      <c r="M46" s="58">
        <v>0</v>
      </c>
      <c r="N46" s="60">
        <f>SUM(B46:M46)</f>
        <v>9923.09</v>
      </c>
      <c r="O46"/>
      <c r="P46"/>
      <c r="Q46"/>
      <c r="R46"/>
      <c r="S46"/>
      <c r="T46"/>
      <c r="U46"/>
      <c r="V46"/>
      <c r="W46"/>
      <c r="X46"/>
      <c r="Y46"/>
    </row>
    <row r="47" spans="1:14" ht="15" customHeight="1">
      <c r="A47" s="13"/>
      <c r="B47" s="20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55"/>
    </row>
    <row r="48" spans="1:14" ht="18.75" customHeight="1">
      <c r="A48" s="2" t="s">
        <v>94</v>
      </c>
      <c r="B48" s="28">
        <f>+B49+B52+B60+B61</f>
        <v>-92329.72</v>
      </c>
      <c r="C48" s="28">
        <f aca="true" t="shared" si="16" ref="C48:M48">+C49+C52+C60+C61</f>
        <v>-95484.34</v>
      </c>
      <c r="D48" s="28">
        <f t="shared" si="16"/>
        <v>-44336.32000000001</v>
      </c>
      <c r="E48" s="28">
        <f t="shared" si="16"/>
        <v>4808.040000000001</v>
      </c>
      <c r="F48" s="28">
        <f t="shared" si="16"/>
        <v>-56640.9</v>
      </c>
      <c r="G48" s="28">
        <f t="shared" si="16"/>
        <v>-104208.64</v>
      </c>
      <c r="H48" s="28">
        <f t="shared" si="16"/>
        <v>-126713.28</v>
      </c>
      <c r="I48" s="28">
        <f t="shared" si="16"/>
        <v>-59753.22</v>
      </c>
      <c r="J48" s="28">
        <f t="shared" si="16"/>
        <v>-80904.94</v>
      </c>
      <c r="K48" s="28">
        <f t="shared" si="16"/>
        <v>-63399.44</v>
      </c>
      <c r="L48" s="28">
        <f t="shared" si="16"/>
        <v>-43681.6</v>
      </c>
      <c r="M48" s="28">
        <f t="shared" si="16"/>
        <v>-27248.3</v>
      </c>
      <c r="N48" s="28">
        <f>+N49+N52+N60+N61</f>
        <v>-789892.66</v>
      </c>
    </row>
    <row r="49" spans="1:14" ht="18.75" customHeight="1">
      <c r="A49" s="17" t="s">
        <v>48</v>
      </c>
      <c r="B49" s="29">
        <f>B50+B51</f>
        <v>-92120</v>
      </c>
      <c r="C49" s="29">
        <f>C50+C51</f>
        <v>-95364.5</v>
      </c>
      <c r="D49" s="29">
        <f>D50+D51</f>
        <v>-68635</v>
      </c>
      <c r="E49" s="29">
        <f>E50+E51</f>
        <v>-14003.5</v>
      </c>
      <c r="F49" s="29">
        <f aca="true" t="shared" si="17" ref="F49:M49">F50+F51</f>
        <v>-56619.5</v>
      </c>
      <c r="G49" s="29">
        <f t="shared" si="17"/>
        <v>-104153</v>
      </c>
      <c r="H49" s="29">
        <f t="shared" si="17"/>
        <v>-126602</v>
      </c>
      <c r="I49" s="29">
        <f t="shared" si="17"/>
        <v>-59650.5</v>
      </c>
      <c r="J49" s="29">
        <f t="shared" si="17"/>
        <v>-80699.5</v>
      </c>
      <c r="K49" s="29">
        <f t="shared" si="17"/>
        <v>-63301</v>
      </c>
      <c r="L49" s="29">
        <f t="shared" si="17"/>
        <v>-43596</v>
      </c>
      <c r="M49" s="29">
        <f t="shared" si="17"/>
        <v>-27205.5</v>
      </c>
      <c r="N49" s="28">
        <f aca="true" t="shared" si="18" ref="N49:N61">SUM(B49:M49)</f>
        <v>-831950</v>
      </c>
    </row>
    <row r="50" spans="1:25" ht="18.75" customHeight="1">
      <c r="A50" s="13" t="s">
        <v>49</v>
      </c>
      <c r="B50" s="20">
        <f>ROUND(-B9*$D$3,2)</f>
        <v>-92120</v>
      </c>
      <c r="C50" s="20">
        <f>ROUND(-C9*$D$3,2)</f>
        <v>-95364.5</v>
      </c>
      <c r="D50" s="20">
        <f>ROUND(-D9*$D$3,2)</f>
        <v>-68635</v>
      </c>
      <c r="E50" s="20">
        <f>ROUND(-E9*$D$3,2)</f>
        <v>-14003.5</v>
      </c>
      <c r="F50" s="20">
        <f aca="true" t="shared" si="19" ref="F50:M50">ROUND(-F9*$D$3,2)</f>
        <v>-56619.5</v>
      </c>
      <c r="G50" s="20">
        <f t="shared" si="19"/>
        <v>-104153</v>
      </c>
      <c r="H50" s="20">
        <f t="shared" si="19"/>
        <v>-126602</v>
      </c>
      <c r="I50" s="20">
        <f t="shared" si="19"/>
        <v>-59650.5</v>
      </c>
      <c r="J50" s="20">
        <f t="shared" si="19"/>
        <v>-80699.5</v>
      </c>
      <c r="K50" s="20">
        <f t="shared" si="19"/>
        <v>-63301</v>
      </c>
      <c r="L50" s="20">
        <f t="shared" si="19"/>
        <v>-43596</v>
      </c>
      <c r="M50" s="20">
        <f t="shared" si="19"/>
        <v>-27205.5</v>
      </c>
      <c r="N50" s="49">
        <f t="shared" si="18"/>
        <v>-831950</v>
      </c>
      <c r="O50"/>
      <c r="P50"/>
      <c r="Q50"/>
      <c r="R50"/>
      <c r="S50"/>
      <c r="T50"/>
      <c r="U50"/>
      <c r="V50"/>
      <c r="W50"/>
      <c r="X50"/>
      <c r="Y50"/>
    </row>
    <row r="51" spans="1:25" ht="18.75" customHeight="1">
      <c r="A51" s="13" t="s">
        <v>50</v>
      </c>
      <c r="B51" s="20">
        <f>ROUND(B11*$D$3,2)</f>
        <v>0</v>
      </c>
      <c r="C51" s="20">
        <f>ROUND(C11*$D$3,2)</f>
        <v>0</v>
      </c>
      <c r="D51" s="20">
        <f>ROUND(D11*$D$3,2)</f>
        <v>0</v>
      </c>
      <c r="E51" s="20">
        <f>ROUND(E11*$D$3,2)</f>
        <v>0</v>
      </c>
      <c r="F51" s="20">
        <f aca="true" t="shared" si="20" ref="F51:M51">ROUND(F11*$D$3,2)</f>
        <v>0</v>
      </c>
      <c r="G51" s="20">
        <f t="shared" si="20"/>
        <v>0</v>
      </c>
      <c r="H51" s="20">
        <f t="shared" si="20"/>
        <v>0</v>
      </c>
      <c r="I51" s="20">
        <f t="shared" si="20"/>
        <v>0</v>
      </c>
      <c r="J51" s="20">
        <f t="shared" si="20"/>
        <v>0</v>
      </c>
      <c r="K51" s="20">
        <f t="shared" si="20"/>
        <v>0</v>
      </c>
      <c r="L51" s="20">
        <f t="shared" si="20"/>
        <v>0</v>
      </c>
      <c r="M51" s="20">
        <f t="shared" si="20"/>
        <v>0</v>
      </c>
      <c r="N51" s="49">
        <f>SUM(B51:M51)</f>
        <v>0</v>
      </c>
      <c r="O51"/>
      <c r="P51"/>
      <c r="Q51"/>
      <c r="R51"/>
      <c r="S51"/>
      <c r="T51"/>
      <c r="U51"/>
      <c r="V51"/>
      <c r="W51"/>
      <c r="X51"/>
      <c r="Y51"/>
    </row>
    <row r="52" spans="1:14" ht="18.75" customHeight="1">
      <c r="A52" s="17" t="s">
        <v>51</v>
      </c>
      <c r="B52" s="29">
        <f>SUM(B53:B59)</f>
        <v>-209.72</v>
      </c>
      <c r="C52" s="29">
        <f aca="true" t="shared" si="21" ref="C52:M52">SUM(C53:C59)</f>
        <v>-119.84</v>
      </c>
      <c r="D52" s="29">
        <f t="shared" si="21"/>
        <v>-98.44</v>
      </c>
      <c r="E52" s="29">
        <f t="shared" si="21"/>
        <v>-81.32</v>
      </c>
      <c r="F52" s="29">
        <f t="shared" si="21"/>
        <v>-21.4</v>
      </c>
      <c r="G52" s="29">
        <f t="shared" si="21"/>
        <v>-55.64</v>
      </c>
      <c r="H52" s="29">
        <f t="shared" si="21"/>
        <v>-111.28</v>
      </c>
      <c r="I52" s="29">
        <f t="shared" si="21"/>
        <v>-102.72</v>
      </c>
      <c r="J52" s="29">
        <f t="shared" si="21"/>
        <v>-205.44</v>
      </c>
      <c r="K52" s="29">
        <f t="shared" si="21"/>
        <v>-98.44</v>
      </c>
      <c r="L52" s="29">
        <f t="shared" si="21"/>
        <v>-85.6</v>
      </c>
      <c r="M52" s="29">
        <f t="shared" si="21"/>
        <v>-42.8</v>
      </c>
      <c r="N52" s="29">
        <f>SUM(N53:N59)</f>
        <v>-1232.6399999999999</v>
      </c>
    </row>
    <row r="53" spans="1:25" ht="18.75" customHeight="1">
      <c r="A53" s="13" t="s">
        <v>52</v>
      </c>
      <c r="B53" s="27">
        <v>0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f t="shared" si="18"/>
        <v>0</v>
      </c>
      <c r="O53"/>
      <c r="P53"/>
      <c r="Q53"/>
      <c r="R53"/>
      <c r="S53"/>
      <c r="T53"/>
      <c r="U53"/>
      <c r="V53"/>
      <c r="W53"/>
      <c r="X53"/>
      <c r="Y53"/>
    </row>
    <row r="54" spans="1:25" ht="18.75" customHeight="1">
      <c r="A54" s="13" t="s">
        <v>53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7">
        <f t="shared" si="18"/>
        <v>0</v>
      </c>
      <c r="O54"/>
      <c r="P54"/>
      <c r="Q54"/>
      <c r="R54"/>
      <c r="S54"/>
      <c r="T54"/>
      <c r="U54"/>
      <c r="V54"/>
      <c r="W54"/>
      <c r="X54"/>
      <c r="Y54"/>
    </row>
    <row r="55" spans="1:25" ht="18.75" customHeight="1">
      <c r="A55" s="13" t="s">
        <v>54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7">
        <f t="shared" si="18"/>
        <v>0</v>
      </c>
      <c r="O55"/>
      <c r="P55"/>
      <c r="Q55"/>
      <c r="R55"/>
      <c r="S55"/>
      <c r="T55"/>
      <c r="U55"/>
      <c r="V55"/>
      <c r="W55"/>
      <c r="X55"/>
      <c r="Y55"/>
    </row>
    <row r="56" spans="1:25" ht="18.75" customHeight="1">
      <c r="A56" s="13" t="s">
        <v>55</v>
      </c>
      <c r="B56" s="27">
        <v>0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1">
        <f t="shared" si="18"/>
        <v>0</v>
      </c>
      <c r="O56"/>
      <c r="P56"/>
      <c r="Q56"/>
      <c r="R56"/>
      <c r="S56"/>
      <c r="T56"/>
      <c r="U56"/>
      <c r="V56"/>
      <c r="W56"/>
      <c r="X56"/>
      <c r="Y56"/>
    </row>
    <row r="57" spans="1:25" ht="18.75" customHeight="1">
      <c r="A57" s="13" t="s">
        <v>56</v>
      </c>
      <c r="B57" s="27">
        <v>0</v>
      </c>
      <c r="C57" s="27">
        <v>0</v>
      </c>
      <c r="D57" s="27">
        <v>0</v>
      </c>
      <c r="E57" s="27">
        <v>0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27">
        <f t="shared" si="18"/>
        <v>0</v>
      </c>
      <c r="O57"/>
      <c r="P57"/>
      <c r="Q57"/>
      <c r="R57"/>
      <c r="S57"/>
      <c r="T57"/>
      <c r="U57"/>
      <c r="V57"/>
      <c r="W57"/>
      <c r="X57"/>
      <c r="Y57"/>
    </row>
    <row r="58" spans="1:25" ht="18.75" customHeight="1">
      <c r="A58" s="16" t="s">
        <v>57</v>
      </c>
      <c r="B58" s="27">
        <v>0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f t="shared" si="18"/>
        <v>0</v>
      </c>
      <c r="O58"/>
      <c r="P58"/>
      <c r="Q58"/>
      <c r="R58"/>
      <c r="S58"/>
      <c r="T58"/>
      <c r="U58"/>
      <c r="V58"/>
      <c r="W58"/>
      <c r="X58"/>
      <c r="Y58"/>
    </row>
    <row r="59" spans="1:25" ht="18.75" customHeight="1">
      <c r="A59" s="16" t="s">
        <v>87</v>
      </c>
      <c r="B59" s="27">
        <v>-209.72</v>
      </c>
      <c r="C59" s="27">
        <v>-119.84</v>
      </c>
      <c r="D59" s="27">
        <v>-98.44</v>
      </c>
      <c r="E59" s="27">
        <v>-81.32</v>
      </c>
      <c r="F59" s="27">
        <v>-21.4</v>
      </c>
      <c r="G59" s="27">
        <v>-55.64</v>
      </c>
      <c r="H59" s="27">
        <v>-111.28</v>
      </c>
      <c r="I59" s="27">
        <v>-102.72</v>
      </c>
      <c r="J59" s="27">
        <v>-205.44</v>
      </c>
      <c r="K59" s="27">
        <v>-98.44</v>
      </c>
      <c r="L59" s="27">
        <v>-85.6</v>
      </c>
      <c r="M59" s="27">
        <v>-42.8</v>
      </c>
      <c r="N59" s="27">
        <f t="shared" si="18"/>
        <v>-1232.6399999999999</v>
      </c>
      <c r="O59"/>
      <c r="P59"/>
      <c r="Q59"/>
      <c r="R59"/>
      <c r="S59"/>
      <c r="T59"/>
      <c r="U59"/>
      <c r="V59"/>
      <c r="W59"/>
      <c r="X59"/>
      <c r="Y59"/>
    </row>
    <row r="60" spans="1:25" ht="18.75" customHeight="1">
      <c r="A60" s="17" t="s">
        <v>103</v>
      </c>
      <c r="B60" s="30">
        <v>0</v>
      </c>
      <c r="C60" s="30">
        <v>0</v>
      </c>
      <c r="D60" s="30">
        <v>0</v>
      </c>
      <c r="E60" s="30">
        <v>18892.86</v>
      </c>
      <c r="F60" s="30">
        <v>0</v>
      </c>
      <c r="G60" s="30">
        <v>0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27">
        <f t="shared" si="18"/>
        <v>18892.86</v>
      </c>
      <c r="O60"/>
      <c r="P60"/>
      <c r="Q60"/>
      <c r="R60"/>
      <c r="S60"/>
      <c r="T60"/>
      <c r="U60"/>
      <c r="V60"/>
      <c r="W60"/>
      <c r="X60"/>
      <c r="Y60"/>
    </row>
    <row r="61" spans="1:25" ht="18.75" customHeight="1">
      <c r="A61" s="17" t="s">
        <v>104</v>
      </c>
      <c r="B61" s="30">
        <v>0</v>
      </c>
      <c r="C61" s="30">
        <v>0</v>
      </c>
      <c r="D61" s="30">
        <v>24397.12</v>
      </c>
      <c r="E61" s="30">
        <v>0</v>
      </c>
      <c r="F61" s="30">
        <v>0</v>
      </c>
      <c r="G61" s="30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27">
        <f t="shared" si="18"/>
        <v>24397.12</v>
      </c>
      <c r="O61"/>
      <c r="P61"/>
      <c r="Q61"/>
      <c r="R61"/>
      <c r="S61"/>
      <c r="T61"/>
      <c r="U61"/>
      <c r="V61"/>
      <c r="W61"/>
      <c r="X61"/>
      <c r="Y61"/>
    </row>
    <row r="62" spans="1:14" ht="15" customHeight="1">
      <c r="A62" s="35"/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20"/>
    </row>
    <row r="63" spans="1:25" ht="15.75">
      <c r="A63" s="2" t="s">
        <v>97</v>
      </c>
      <c r="B63" s="32">
        <f aca="true" t="shared" si="22" ref="B63:M63">+B42+B48</f>
        <v>843740.6133962605</v>
      </c>
      <c r="C63" s="32">
        <f t="shared" si="22"/>
        <v>579555.3623105629</v>
      </c>
      <c r="D63" s="32">
        <f t="shared" si="22"/>
        <v>599053.307270092</v>
      </c>
      <c r="E63" s="32">
        <f t="shared" si="22"/>
        <v>145175.0961036935</v>
      </c>
      <c r="F63" s="32">
        <f t="shared" si="22"/>
        <v>561266.4933843439</v>
      </c>
      <c r="G63" s="32">
        <f t="shared" si="22"/>
        <v>687193.8775550594</v>
      </c>
      <c r="H63" s="32">
        <f t="shared" si="22"/>
        <v>732322.3373537803</v>
      </c>
      <c r="I63" s="32">
        <f t="shared" si="22"/>
        <v>702031.1742070907</v>
      </c>
      <c r="J63" s="32">
        <f t="shared" si="22"/>
        <v>530731.9155609102</v>
      </c>
      <c r="K63" s="32">
        <f t="shared" si="22"/>
        <v>635188.0759443792</v>
      </c>
      <c r="L63" s="32">
        <f t="shared" si="22"/>
        <v>310149.8269608915</v>
      </c>
      <c r="M63" s="32">
        <f t="shared" si="22"/>
        <v>167323.3237558079</v>
      </c>
      <c r="N63" s="32">
        <f>SUM(B63:M63)</f>
        <v>6493731.403802873</v>
      </c>
      <c r="O63"/>
      <c r="P63"/>
      <c r="Q63"/>
      <c r="R63"/>
      <c r="S63"/>
      <c r="T63"/>
      <c r="U63"/>
      <c r="V63"/>
      <c r="W63"/>
      <c r="X63"/>
      <c r="Y63"/>
    </row>
    <row r="64" spans="1:14" ht="15" customHeight="1">
      <c r="A64" s="37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1"/>
    </row>
    <row r="65" spans="1:17" ht="15" customHeight="1">
      <c r="A65" s="31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4"/>
      <c r="Q65" s="79"/>
    </row>
    <row r="66" spans="1:14" ht="18.75" customHeight="1">
      <c r="A66" s="2" t="s">
        <v>96</v>
      </c>
      <c r="B66" s="39">
        <f>SUM(B67:B80)</f>
        <v>843740.6200000001</v>
      </c>
      <c r="C66" s="39">
        <f aca="true" t="shared" si="23" ref="C66:M66">SUM(C67:C80)</f>
        <v>579555.36</v>
      </c>
      <c r="D66" s="39">
        <f t="shared" si="23"/>
        <v>599053.3099999999</v>
      </c>
      <c r="E66" s="39">
        <f t="shared" si="23"/>
        <v>145175.1</v>
      </c>
      <c r="F66" s="39">
        <f t="shared" si="23"/>
        <v>561266.49</v>
      </c>
      <c r="G66" s="39">
        <f t="shared" si="23"/>
        <v>687193.88</v>
      </c>
      <c r="H66" s="39">
        <f t="shared" si="23"/>
        <v>732322.33</v>
      </c>
      <c r="I66" s="39">
        <f t="shared" si="23"/>
        <v>702031.16</v>
      </c>
      <c r="J66" s="39">
        <f t="shared" si="23"/>
        <v>530731.92</v>
      </c>
      <c r="K66" s="39">
        <f t="shared" si="23"/>
        <v>635188.08</v>
      </c>
      <c r="L66" s="39">
        <f t="shared" si="23"/>
        <v>310149.83</v>
      </c>
      <c r="M66" s="39">
        <f t="shared" si="23"/>
        <v>167323.32</v>
      </c>
      <c r="N66" s="32">
        <f>SUM(N67:N80)</f>
        <v>6493731.4</v>
      </c>
    </row>
    <row r="67" spans="1:14" ht="18.75" customHeight="1">
      <c r="A67" s="17" t="s">
        <v>89</v>
      </c>
      <c r="B67" s="39">
        <v>170226.07</v>
      </c>
      <c r="C67" s="39">
        <v>163133.22</v>
      </c>
      <c r="D67" s="38">
        <v>0</v>
      </c>
      <c r="E67" s="38">
        <v>0</v>
      </c>
      <c r="F67" s="38">
        <v>0</v>
      </c>
      <c r="G67" s="38">
        <v>0</v>
      </c>
      <c r="H67" s="38">
        <v>0</v>
      </c>
      <c r="I67" s="38">
        <v>0</v>
      </c>
      <c r="J67" s="38">
        <v>0</v>
      </c>
      <c r="K67" s="38">
        <v>0</v>
      </c>
      <c r="L67" s="38">
        <v>0</v>
      </c>
      <c r="M67" s="38">
        <v>0</v>
      </c>
      <c r="N67" s="32">
        <f>SUM(B67:M67)</f>
        <v>333359.29000000004</v>
      </c>
    </row>
    <row r="68" spans="1:14" ht="18.75" customHeight="1">
      <c r="A68" s="17" t="s">
        <v>90</v>
      </c>
      <c r="B68" s="39">
        <v>673514.55</v>
      </c>
      <c r="C68" s="39">
        <v>416422.14</v>
      </c>
      <c r="D68" s="38">
        <v>0</v>
      </c>
      <c r="E68" s="38">
        <v>0</v>
      </c>
      <c r="F68" s="38">
        <v>0</v>
      </c>
      <c r="G68" s="38">
        <v>0</v>
      </c>
      <c r="H68" s="38">
        <v>0</v>
      </c>
      <c r="I68" s="38">
        <v>0</v>
      </c>
      <c r="J68" s="38">
        <v>0</v>
      </c>
      <c r="K68" s="38">
        <v>0</v>
      </c>
      <c r="L68" s="38">
        <v>0</v>
      </c>
      <c r="M68" s="38">
        <v>0</v>
      </c>
      <c r="N68" s="32">
        <f aca="true" t="shared" si="24" ref="N68:N79">SUM(B68:M68)</f>
        <v>1089936.69</v>
      </c>
    </row>
    <row r="69" spans="1:14" ht="18.75" customHeight="1">
      <c r="A69" s="17" t="s">
        <v>73</v>
      </c>
      <c r="B69" s="38">
        <v>0</v>
      </c>
      <c r="C69" s="38">
        <v>0</v>
      </c>
      <c r="D69" s="29">
        <f>574656.19+24397.12</f>
        <v>599053.3099999999</v>
      </c>
      <c r="E69" s="38">
        <v>0</v>
      </c>
      <c r="F69" s="38">
        <v>0</v>
      </c>
      <c r="G69" s="38">
        <v>0</v>
      </c>
      <c r="H69" s="38">
        <v>0</v>
      </c>
      <c r="I69" s="38">
        <v>0</v>
      </c>
      <c r="J69" s="38">
        <v>0</v>
      </c>
      <c r="K69" s="38">
        <v>0</v>
      </c>
      <c r="L69" s="38">
        <v>0</v>
      </c>
      <c r="M69" s="38">
        <v>0</v>
      </c>
      <c r="N69" s="29">
        <f t="shared" si="24"/>
        <v>599053.3099999999</v>
      </c>
    </row>
    <row r="70" spans="1:14" ht="18.75" customHeight="1">
      <c r="A70" s="17" t="s">
        <v>64</v>
      </c>
      <c r="B70" s="38">
        <v>0</v>
      </c>
      <c r="C70" s="38">
        <v>0</v>
      </c>
      <c r="D70" s="38">
        <v>0</v>
      </c>
      <c r="E70" s="29">
        <f>126282.24+18892.86</f>
        <v>145175.1</v>
      </c>
      <c r="F70" s="38">
        <v>0</v>
      </c>
      <c r="G70" s="38">
        <v>0</v>
      </c>
      <c r="H70" s="38">
        <v>0</v>
      </c>
      <c r="I70" s="38">
        <v>0</v>
      </c>
      <c r="J70" s="38">
        <v>0</v>
      </c>
      <c r="K70" s="38">
        <v>0</v>
      </c>
      <c r="L70" s="38">
        <v>0</v>
      </c>
      <c r="M70" s="38">
        <v>0</v>
      </c>
      <c r="N70" s="32">
        <f t="shared" si="24"/>
        <v>145175.1</v>
      </c>
    </row>
    <row r="71" spans="1:14" ht="18.75" customHeight="1">
      <c r="A71" s="17" t="s">
        <v>65</v>
      </c>
      <c r="B71" s="38">
        <v>0</v>
      </c>
      <c r="C71" s="38">
        <v>0</v>
      </c>
      <c r="D71" s="38">
        <v>0</v>
      </c>
      <c r="E71" s="38">
        <v>0</v>
      </c>
      <c r="F71" s="29">
        <v>561266.49</v>
      </c>
      <c r="G71" s="38">
        <v>0</v>
      </c>
      <c r="H71" s="38">
        <v>0</v>
      </c>
      <c r="I71" s="38">
        <v>0</v>
      </c>
      <c r="J71" s="38">
        <v>0</v>
      </c>
      <c r="K71" s="38">
        <v>0</v>
      </c>
      <c r="L71" s="38">
        <v>0</v>
      </c>
      <c r="M71" s="38">
        <v>0</v>
      </c>
      <c r="N71" s="29">
        <f t="shared" si="24"/>
        <v>561266.49</v>
      </c>
    </row>
    <row r="72" spans="1:14" ht="18.75" customHeight="1">
      <c r="A72" s="17" t="s">
        <v>101</v>
      </c>
      <c r="B72" s="38">
        <v>0</v>
      </c>
      <c r="C72" s="38">
        <v>0</v>
      </c>
      <c r="D72" s="38">
        <v>0</v>
      </c>
      <c r="E72" s="38">
        <v>0</v>
      </c>
      <c r="F72" s="38">
        <v>0</v>
      </c>
      <c r="G72" s="39">
        <v>687193.88</v>
      </c>
      <c r="H72" s="38">
        <v>0</v>
      </c>
      <c r="I72" s="38">
        <v>0</v>
      </c>
      <c r="J72" s="38">
        <v>0</v>
      </c>
      <c r="K72" s="38">
        <v>0</v>
      </c>
      <c r="L72" s="38">
        <v>0</v>
      </c>
      <c r="M72" s="38">
        <v>0</v>
      </c>
      <c r="N72" s="32">
        <f t="shared" si="24"/>
        <v>687193.88</v>
      </c>
    </row>
    <row r="73" spans="1:14" ht="18.75" customHeight="1">
      <c r="A73" s="17" t="s">
        <v>66</v>
      </c>
      <c r="B73" s="38">
        <v>0</v>
      </c>
      <c r="C73" s="38">
        <v>0</v>
      </c>
      <c r="D73" s="38">
        <v>0</v>
      </c>
      <c r="E73" s="38">
        <v>0</v>
      </c>
      <c r="F73" s="38">
        <v>0</v>
      </c>
      <c r="G73" s="38">
        <v>0</v>
      </c>
      <c r="H73" s="39">
        <v>563122.73</v>
      </c>
      <c r="I73" s="38">
        <v>0</v>
      </c>
      <c r="J73" s="38">
        <v>0</v>
      </c>
      <c r="K73" s="38">
        <v>0</v>
      </c>
      <c r="L73" s="38">
        <v>0</v>
      </c>
      <c r="M73" s="38">
        <v>0</v>
      </c>
      <c r="N73" s="32">
        <f t="shared" si="24"/>
        <v>563122.73</v>
      </c>
    </row>
    <row r="74" spans="1:14" ht="18.75" customHeight="1">
      <c r="A74" s="17" t="s">
        <v>67</v>
      </c>
      <c r="B74" s="38">
        <v>0</v>
      </c>
      <c r="C74" s="38">
        <v>0</v>
      </c>
      <c r="D74" s="38">
        <v>0</v>
      </c>
      <c r="E74" s="38">
        <v>0</v>
      </c>
      <c r="F74" s="38">
        <v>0</v>
      </c>
      <c r="G74" s="38">
        <v>0</v>
      </c>
      <c r="H74" s="39">
        <v>169199.6</v>
      </c>
      <c r="I74" s="38">
        <v>0</v>
      </c>
      <c r="J74" s="38">
        <v>0</v>
      </c>
      <c r="K74" s="38">
        <v>0</v>
      </c>
      <c r="L74" s="38">
        <v>0</v>
      </c>
      <c r="M74" s="38">
        <v>0</v>
      </c>
      <c r="N74" s="32">
        <f t="shared" si="24"/>
        <v>169199.6</v>
      </c>
    </row>
    <row r="75" spans="1:14" ht="18.75" customHeight="1">
      <c r="A75" s="17" t="s">
        <v>68</v>
      </c>
      <c r="B75" s="38">
        <v>0</v>
      </c>
      <c r="C75" s="38">
        <v>0</v>
      </c>
      <c r="D75" s="38">
        <v>0</v>
      </c>
      <c r="E75" s="38">
        <v>0</v>
      </c>
      <c r="F75" s="38">
        <v>0</v>
      </c>
      <c r="G75" s="38">
        <v>0</v>
      </c>
      <c r="H75" s="38">
        <v>0</v>
      </c>
      <c r="I75" s="29">
        <v>702031.16</v>
      </c>
      <c r="J75" s="38">
        <v>0</v>
      </c>
      <c r="K75" s="38">
        <v>0</v>
      </c>
      <c r="L75" s="38">
        <v>0</v>
      </c>
      <c r="M75" s="38">
        <v>0</v>
      </c>
      <c r="N75" s="29">
        <f t="shared" si="24"/>
        <v>702031.16</v>
      </c>
    </row>
    <row r="76" spans="1:14" ht="18.75" customHeight="1">
      <c r="A76" s="17" t="s">
        <v>69</v>
      </c>
      <c r="B76" s="38">
        <v>0</v>
      </c>
      <c r="C76" s="38">
        <v>0</v>
      </c>
      <c r="D76" s="38">
        <v>0</v>
      </c>
      <c r="E76" s="38">
        <v>0</v>
      </c>
      <c r="F76" s="38">
        <v>0</v>
      </c>
      <c r="G76" s="38">
        <v>0</v>
      </c>
      <c r="H76" s="38">
        <v>0</v>
      </c>
      <c r="I76" s="38">
        <v>0</v>
      </c>
      <c r="J76" s="29">
        <v>530731.92</v>
      </c>
      <c r="K76" s="38">
        <v>0</v>
      </c>
      <c r="L76" s="38">
        <v>0</v>
      </c>
      <c r="M76" s="38">
        <v>0</v>
      </c>
      <c r="N76" s="32">
        <f t="shared" si="24"/>
        <v>530731.92</v>
      </c>
    </row>
    <row r="77" spans="1:14" ht="18.75" customHeight="1">
      <c r="A77" s="17" t="s">
        <v>70</v>
      </c>
      <c r="B77" s="38">
        <v>0</v>
      </c>
      <c r="C77" s="38">
        <v>0</v>
      </c>
      <c r="D77" s="38">
        <v>0</v>
      </c>
      <c r="E77" s="38">
        <v>0</v>
      </c>
      <c r="F77" s="38">
        <v>0</v>
      </c>
      <c r="G77" s="38">
        <v>0</v>
      </c>
      <c r="H77" s="38">
        <v>0</v>
      </c>
      <c r="I77" s="38">
        <v>0</v>
      </c>
      <c r="J77" s="38">
        <v>0</v>
      </c>
      <c r="K77" s="29">
        <v>635188.08</v>
      </c>
      <c r="L77" s="38">
        <v>0</v>
      </c>
      <c r="M77" s="65"/>
      <c r="N77" s="29">
        <f t="shared" si="24"/>
        <v>635188.08</v>
      </c>
    </row>
    <row r="78" spans="1:14" ht="18.75" customHeight="1">
      <c r="A78" s="17" t="s">
        <v>71</v>
      </c>
      <c r="B78" s="38">
        <v>0</v>
      </c>
      <c r="C78" s="38">
        <v>0</v>
      </c>
      <c r="D78" s="38">
        <v>0</v>
      </c>
      <c r="E78" s="38">
        <v>0</v>
      </c>
      <c r="F78" s="38">
        <v>0</v>
      </c>
      <c r="G78" s="38">
        <v>0</v>
      </c>
      <c r="H78" s="38">
        <v>0</v>
      </c>
      <c r="I78" s="38">
        <v>0</v>
      </c>
      <c r="J78" s="38">
        <v>0</v>
      </c>
      <c r="K78" s="38">
        <v>0</v>
      </c>
      <c r="L78" s="29">
        <v>310149.83</v>
      </c>
      <c r="M78" s="38">
        <v>0</v>
      </c>
      <c r="N78" s="32">
        <f t="shared" si="24"/>
        <v>310149.83</v>
      </c>
    </row>
    <row r="79" spans="1:14" ht="18.75" customHeight="1">
      <c r="A79" s="17" t="s">
        <v>72</v>
      </c>
      <c r="B79" s="38">
        <v>0</v>
      </c>
      <c r="C79" s="38">
        <v>0</v>
      </c>
      <c r="D79" s="38">
        <v>0</v>
      </c>
      <c r="E79" s="38">
        <v>0</v>
      </c>
      <c r="F79" s="38">
        <v>0</v>
      </c>
      <c r="G79" s="38">
        <v>0</v>
      </c>
      <c r="H79" s="38">
        <v>0</v>
      </c>
      <c r="I79" s="38">
        <v>0</v>
      </c>
      <c r="J79" s="38">
        <v>0</v>
      </c>
      <c r="K79" s="38">
        <v>0</v>
      </c>
      <c r="L79" s="38">
        <v>0</v>
      </c>
      <c r="M79" s="29">
        <v>167323.32</v>
      </c>
      <c r="N79" s="29">
        <f t="shared" si="24"/>
        <v>167323.32</v>
      </c>
    </row>
    <row r="80" spans="1:25" ht="18.75" customHeight="1">
      <c r="A80" s="37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/>
      <c r="P80"/>
      <c r="Q80"/>
      <c r="R80"/>
      <c r="S80"/>
      <c r="T80"/>
      <c r="U80"/>
      <c r="V80"/>
      <c r="W80"/>
      <c r="X80"/>
      <c r="Y80"/>
    </row>
    <row r="81" spans="1:14" ht="17.25" customHeight="1">
      <c r="A81" s="72"/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</row>
    <row r="82" spans="1:14" ht="15" customHeight="1">
      <c r="A82" s="40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2"/>
    </row>
    <row r="83" spans="1:14" ht="18.75" customHeight="1">
      <c r="A83" s="2" t="s">
        <v>105</v>
      </c>
      <c r="B83" s="38">
        <v>0</v>
      </c>
      <c r="C83" s="38">
        <v>0</v>
      </c>
      <c r="D83" s="38">
        <v>0</v>
      </c>
      <c r="E83" s="38">
        <v>0</v>
      </c>
      <c r="F83" s="38">
        <v>0</v>
      </c>
      <c r="G83" s="38">
        <v>0</v>
      </c>
      <c r="H83" s="38">
        <v>0</v>
      </c>
      <c r="I83" s="38">
        <v>0</v>
      </c>
      <c r="J83" s="38">
        <v>0</v>
      </c>
      <c r="K83" s="38">
        <v>0</v>
      </c>
      <c r="L83" s="38">
        <v>0</v>
      </c>
      <c r="M83" s="38">
        <v>0</v>
      </c>
      <c r="N83" s="32"/>
    </row>
    <row r="84" spans="1:14" ht="18.75" customHeight="1">
      <c r="A84" s="17" t="s">
        <v>91</v>
      </c>
      <c r="B84" s="47">
        <v>2.0613355084097633</v>
      </c>
      <c r="C84" s="47">
        <v>2.087544743605065</v>
      </c>
      <c r="D84" s="47">
        <v>0</v>
      </c>
      <c r="E84" s="47">
        <v>0</v>
      </c>
      <c r="F84" s="38">
        <v>0</v>
      </c>
      <c r="G84" s="38">
        <v>0</v>
      </c>
      <c r="H84" s="47">
        <v>0</v>
      </c>
      <c r="I84" s="47">
        <v>0</v>
      </c>
      <c r="J84" s="47">
        <v>0</v>
      </c>
      <c r="K84" s="38">
        <v>0</v>
      </c>
      <c r="L84" s="47">
        <v>0</v>
      </c>
      <c r="M84" s="47">
        <v>0</v>
      </c>
      <c r="N84" s="32"/>
    </row>
    <row r="85" spans="1:14" ht="18.75" customHeight="1">
      <c r="A85" s="17" t="s">
        <v>92</v>
      </c>
      <c r="B85" s="47">
        <v>1.8050081850091984</v>
      </c>
      <c r="C85" s="47">
        <v>1.7298604354012383</v>
      </c>
      <c r="D85" s="47">
        <v>0</v>
      </c>
      <c r="E85" s="47">
        <v>0</v>
      </c>
      <c r="F85" s="38">
        <v>0</v>
      </c>
      <c r="G85" s="38">
        <v>0</v>
      </c>
      <c r="H85" s="47">
        <v>0</v>
      </c>
      <c r="I85" s="47">
        <v>0</v>
      </c>
      <c r="J85" s="47">
        <v>0</v>
      </c>
      <c r="K85" s="38">
        <v>0</v>
      </c>
      <c r="L85" s="47">
        <v>0</v>
      </c>
      <c r="M85" s="47">
        <v>0</v>
      </c>
      <c r="N85" s="32"/>
    </row>
    <row r="86" spans="1:14" ht="18.75" customHeight="1">
      <c r="A86" s="17" t="s">
        <v>83</v>
      </c>
      <c r="B86" s="47">
        <v>0</v>
      </c>
      <c r="C86" s="47">
        <v>0</v>
      </c>
      <c r="D86" s="24">
        <v>1.669306367806864</v>
      </c>
      <c r="E86" s="47">
        <v>0</v>
      </c>
      <c r="F86" s="38">
        <v>0</v>
      </c>
      <c r="G86" s="38">
        <v>0</v>
      </c>
      <c r="H86" s="47">
        <v>0</v>
      </c>
      <c r="I86" s="47">
        <v>0</v>
      </c>
      <c r="J86" s="47">
        <v>0</v>
      </c>
      <c r="K86" s="38">
        <v>0</v>
      </c>
      <c r="L86" s="47">
        <v>0</v>
      </c>
      <c r="M86" s="47">
        <v>0</v>
      </c>
      <c r="N86" s="29"/>
    </row>
    <row r="87" spans="1:14" ht="18.75" customHeight="1">
      <c r="A87" s="17" t="s">
        <v>74</v>
      </c>
      <c r="B87" s="47">
        <v>0</v>
      </c>
      <c r="C87" s="47">
        <v>0</v>
      </c>
      <c r="D87" s="47">
        <v>0</v>
      </c>
      <c r="E87" s="47">
        <v>2.1294654624549407</v>
      </c>
      <c r="F87" s="38">
        <v>0</v>
      </c>
      <c r="G87" s="38">
        <v>0</v>
      </c>
      <c r="H87" s="47">
        <v>0</v>
      </c>
      <c r="I87" s="47">
        <v>0</v>
      </c>
      <c r="J87" s="47">
        <v>0</v>
      </c>
      <c r="K87" s="38">
        <v>0</v>
      </c>
      <c r="L87" s="47">
        <v>0</v>
      </c>
      <c r="M87" s="47">
        <v>0</v>
      </c>
      <c r="N87" s="32"/>
    </row>
    <row r="88" spans="1:14" ht="18.75" customHeight="1">
      <c r="A88" s="17" t="s">
        <v>75</v>
      </c>
      <c r="B88" s="47">
        <v>0</v>
      </c>
      <c r="C88" s="47">
        <v>0</v>
      </c>
      <c r="D88" s="47">
        <v>0</v>
      </c>
      <c r="E88" s="47">
        <v>0</v>
      </c>
      <c r="F88" s="47">
        <v>1.9603279322201124</v>
      </c>
      <c r="G88" s="38">
        <v>0</v>
      </c>
      <c r="H88" s="47">
        <v>0</v>
      </c>
      <c r="I88" s="47">
        <v>0</v>
      </c>
      <c r="J88" s="47">
        <v>0</v>
      </c>
      <c r="K88" s="38">
        <v>0</v>
      </c>
      <c r="L88" s="47">
        <v>0</v>
      </c>
      <c r="M88" s="47">
        <v>0</v>
      </c>
      <c r="N88" s="29"/>
    </row>
    <row r="89" spans="1:14" ht="18.75" customHeight="1">
      <c r="A89" s="17" t="s">
        <v>98</v>
      </c>
      <c r="B89" s="47">
        <v>0</v>
      </c>
      <c r="C89" s="47">
        <v>0</v>
      </c>
      <c r="D89" s="47">
        <v>0</v>
      </c>
      <c r="E89" s="47">
        <v>0</v>
      </c>
      <c r="F89" s="38">
        <v>0</v>
      </c>
      <c r="G89" s="47">
        <v>1.5540409883125565</v>
      </c>
      <c r="H89" s="47">
        <v>0</v>
      </c>
      <c r="I89" s="47">
        <v>0</v>
      </c>
      <c r="J89" s="47">
        <v>0</v>
      </c>
      <c r="K89" s="38">
        <v>0</v>
      </c>
      <c r="L89" s="47">
        <v>0</v>
      </c>
      <c r="M89" s="47">
        <v>0</v>
      </c>
      <c r="N89" s="32"/>
    </row>
    <row r="90" spans="1:14" ht="18.75" customHeight="1">
      <c r="A90" s="17" t="s">
        <v>76</v>
      </c>
      <c r="B90" s="47">
        <v>0</v>
      </c>
      <c r="C90" s="47">
        <v>0</v>
      </c>
      <c r="D90" s="47">
        <v>0</v>
      </c>
      <c r="E90" s="47">
        <v>0</v>
      </c>
      <c r="F90" s="38">
        <v>0</v>
      </c>
      <c r="G90" s="38">
        <v>0</v>
      </c>
      <c r="H90" s="47">
        <v>1.8273483906167014</v>
      </c>
      <c r="I90" s="47">
        <v>0</v>
      </c>
      <c r="J90" s="47">
        <v>0</v>
      </c>
      <c r="K90" s="38">
        <v>0</v>
      </c>
      <c r="L90" s="47">
        <v>0</v>
      </c>
      <c r="M90" s="47">
        <v>0</v>
      </c>
      <c r="N90" s="32"/>
    </row>
    <row r="91" spans="1:14" ht="18.75" customHeight="1">
      <c r="A91" s="17" t="s">
        <v>77</v>
      </c>
      <c r="B91" s="47">
        <v>0</v>
      </c>
      <c r="C91" s="47">
        <v>0</v>
      </c>
      <c r="D91" s="47">
        <v>0</v>
      </c>
      <c r="E91" s="47">
        <v>0</v>
      </c>
      <c r="F91" s="38">
        <v>0</v>
      </c>
      <c r="G91" s="38">
        <v>0</v>
      </c>
      <c r="H91" s="47">
        <v>1.7860192160379813</v>
      </c>
      <c r="I91" s="47">
        <v>0</v>
      </c>
      <c r="J91" s="47">
        <v>0</v>
      </c>
      <c r="K91" s="38">
        <v>0</v>
      </c>
      <c r="L91" s="47">
        <v>0</v>
      </c>
      <c r="M91" s="47">
        <v>0</v>
      </c>
      <c r="N91" s="32"/>
    </row>
    <row r="92" spans="1:14" ht="18.75" customHeight="1">
      <c r="A92" s="17" t="s">
        <v>78</v>
      </c>
      <c r="B92" s="47">
        <v>0</v>
      </c>
      <c r="C92" s="47">
        <v>0</v>
      </c>
      <c r="D92" s="47">
        <v>0</v>
      </c>
      <c r="E92" s="47">
        <v>0</v>
      </c>
      <c r="F92" s="38">
        <v>0</v>
      </c>
      <c r="G92" s="38">
        <v>0</v>
      </c>
      <c r="H92" s="47">
        <v>0</v>
      </c>
      <c r="I92" s="47">
        <v>1.771351148180135</v>
      </c>
      <c r="J92" s="47">
        <v>0</v>
      </c>
      <c r="K92" s="38">
        <v>0</v>
      </c>
      <c r="L92" s="47">
        <v>0</v>
      </c>
      <c r="M92" s="47">
        <v>0</v>
      </c>
      <c r="N92" s="29"/>
    </row>
    <row r="93" spans="1:14" ht="18.75" customHeight="1">
      <c r="A93" s="17" t="s">
        <v>79</v>
      </c>
      <c r="B93" s="47">
        <v>0</v>
      </c>
      <c r="C93" s="47">
        <v>0</v>
      </c>
      <c r="D93" s="47">
        <v>0</v>
      </c>
      <c r="E93" s="47">
        <v>0</v>
      </c>
      <c r="F93" s="38">
        <v>0</v>
      </c>
      <c r="G93" s="38">
        <v>0</v>
      </c>
      <c r="H93" s="47">
        <v>0</v>
      </c>
      <c r="I93" s="47">
        <v>0</v>
      </c>
      <c r="J93" s="47">
        <v>1.989622456125537</v>
      </c>
      <c r="K93" s="38">
        <v>0</v>
      </c>
      <c r="L93" s="47">
        <v>0</v>
      </c>
      <c r="M93" s="47">
        <v>0</v>
      </c>
      <c r="N93" s="32"/>
    </row>
    <row r="94" spans="1:14" ht="18.75" customHeight="1">
      <c r="A94" s="17" t="s">
        <v>80</v>
      </c>
      <c r="B94" s="47">
        <v>0</v>
      </c>
      <c r="C94" s="47">
        <v>0</v>
      </c>
      <c r="D94" s="47">
        <v>0</v>
      </c>
      <c r="E94" s="47">
        <v>0</v>
      </c>
      <c r="F94" s="38">
        <v>0</v>
      </c>
      <c r="G94" s="38">
        <v>0</v>
      </c>
      <c r="H94" s="47">
        <v>0</v>
      </c>
      <c r="I94" s="47">
        <v>0</v>
      </c>
      <c r="J94" s="47">
        <v>0</v>
      </c>
      <c r="K94" s="24">
        <v>1.906729308581814</v>
      </c>
      <c r="L94" s="47">
        <v>0</v>
      </c>
      <c r="M94" s="47">
        <v>0</v>
      </c>
      <c r="N94" s="29"/>
    </row>
    <row r="95" spans="1:14" ht="18.75" customHeight="1">
      <c r="A95" s="17" t="s">
        <v>81</v>
      </c>
      <c r="B95" s="47">
        <v>0</v>
      </c>
      <c r="C95" s="47">
        <v>0</v>
      </c>
      <c r="D95" s="47">
        <v>0</v>
      </c>
      <c r="E95" s="47">
        <v>0</v>
      </c>
      <c r="F95" s="38">
        <v>0</v>
      </c>
      <c r="G95" s="38">
        <v>0</v>
      </c>
      <c r="H95" s="47">
        <v>0</v>
      </c>
      <c r="I95" s="47">
        <v>0</v>
      </c>
      <c r="J95" s="47">
        <v>0</v>
      </c>
      <c r="K95" s="47">
        <v>0</v>
      </c>
      <c r="L95" s="47">
        <v>2.2659329212720793</v>
      </c>
      <c r="M95" s="47">
        <v>0</v>
      </c>
      <c r="N95" s="66"/>
    </row>
    <row r="96" spans="1:14" ht="18.75" customHeight="1">
      <c r="A96" s="37" t="s">
        <v>82</v>
      </c>
      <c r="B96" s="48">
        <v>0</v>
      </c>
      <c r="C96" s="48">
        <v>0</v>
      </c>
      <c r="D96" s="48">
        <v>0</v>
      </c>
      <c r="E96" s="48">
        <v>0</v>
      </c>
      <c r="F96" s="48">
        <v>0</v>
      </c>
      <c r="G96" s="48">
        <v>0</v>
      </c>
      <c r="H96" s="48">
        <v>0</v>
      </c>
      <c r="I96" s="48">
        <v>0</v>
      </c>
      <c r="J96" s="48">
        <v>0</v>
      </c>
      <c r="K96" s="48">
        <v>0</v>
      </c>
      <c r="L96" s="48">
        <v>0</v>
      </c>
      <c r="M96" s="52">
        <v>2.2142463382792243</v>
      </c>
      <c r="N96" s="53"/>
    </row>
    <row r="97" spans="1:13" ht="59.25" customHeight="1">
      <c r="A97" s="78" t="s">
        <v>106</v>
      </c>
      <c r="B97" s="78"/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</row>
    <row r="100" ht="14.25">
      <c r="B100" s="43"/>
    </row>
    <row r="101" ht="14.25">
      <c r="H101" s="44"/>
    </row>
    <row r="103" spans="8:11" ht="14.25">
      <c r="H103" s="45"/>
      <c r="I103" s="46"/>
      <c r="J103" s="46"/>
      <c r="K103" s="46"/>
    </row>
  </sheetData>
  <sheetProtection/>
  <mergeCells count="7">
    <mergeCell ref="A97:M97"/>
    <mergeCell ref="A81:N81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2015-12-21T17:42:56Z</dcterms:modified>
  <cp:category/>
  <cp:version/>
  <cp:contentType/>
  <cp:contentStatus/>
</cp:coreProperties>
</file>