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<sst xmlns="http://schemas.openxmlformats.org/spreadsheetml/2006/main" count="109" uniqueCount="107">
  <si>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</si>
  <si>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</si>
  <si>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</si>
  <si>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</si>
  <si>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</si>
  <si>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</si>
  <si>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</si>
  <si>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</si>
  <si>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</si>
  <si>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</si>
  <si>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</si>
  <si>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</si>
  <si>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</si>
  <si>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</si>
  <si>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</si>
  <si>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</si>
  <si>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</si>
  <si>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</si>
  <si>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</si>
  <si>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</si>
  <si>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</si>
  <si>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</si>
  <si>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</si>
  <si>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</si>
  <si>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</si>
  <si>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</si>
  <si>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</si>
  <si>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</si>
  <si>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</si>
  <si>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</si>
  <si>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</si>
  <si>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</si>
  <si>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</si>
  <si>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</si>
  <si>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</si>
  <si>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</si>
  <si>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</si>
  <si>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</si>
  <si>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</si>
  <si>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</si>
  <si>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</si>
  <si>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</si>
  <si>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</si>
  <si>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</si>
  <si>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</si>
  <si>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</si>
  <si>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</si>
  <si>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</si>
  <si>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</si>
  <si>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</si>
  <si>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</si>
  <si>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</si>
  <si>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</si>
  <si>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</si>
  <si>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</si>
  <si>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</si>
  <si>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</si>
  <si>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</si>
  <si>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</si>
  <si>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</si>
  <si>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</si>
  <si>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</si>
  <si>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</si>
  <si>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</si>
  <si>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</si>
  <si>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</si>
  <si>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</si>
  <si>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</si>
  <si>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</si>
  <si>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</si>
  <si>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</si>
  <si>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</si>
  <si>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</si>
  <si>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</si>
  <si>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</si>
  <si>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</si>
  <si>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</si>
  <si>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</si>
  <si>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</si>
  <si>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</si>
  <si>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</si>
  <si>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</si>
  <si>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</si>
  <si>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</si>
  <si>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</si>
  <si>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</si>
  <si>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</si>
  <si>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</si>
  <si>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</si>
  <si>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</si>
  <si>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</si>
  <si>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</si>
  <si>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</si>
  <si>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</si>
  <si>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</si>
  <si>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</si>
  <si>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</si>
  <si>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</si>
  <si>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</si>
  <si>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</si>
  <si>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</si>
  <si>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</si>
  <si>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</si>
  <si>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</si>
  <si>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</si>
  <si>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</si>
  <si>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13/12/15 - VENCIMENTO 18/12/15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</si>
</sst>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25" ht="18.75" customHeight="1">
      <c r="A7" s="9" t="s">
        <v>3</v>
      </c>
      <c r="B7" s="10">
        <f>B8+B20+B24</f>
        <v>257149</v>
      </c>
      <c r="C7" s="10">
        <f>C8+C20+C24</f>
        <v>177562</v>
      </c>
      <c r="D7" s="10">
        <f>D8+D20+D24</f>
        <v>205792</v>
      </c>
      <c r="E7" s="10">
        <f>E8+E20+E24</f>
        <v>24622</v>
      </c>
      <c r="F7" s="10">
        <f aca="true" t="shared" si="0" ref="F7:M7">F8+F20+F24</f>
        <v>168775</v>
      </c>
      <c r="G7" s="10">
        <f t="shared" si="0"/>
        <v>244950</v>
      </c>
      <c r="H7" s="10">
        <f t="shared" si="0"/>
        <v>228486</v>
      </c>
      <c r="I7" s="10">
        <f t="shared" si="0"/>
        <v>236025</v>
      </c>
      <c r="J7" s="10">
        <f t="shared" si="0"/>
        <v>169660</v>
      </c>
      <c r="K7" s="10">
        <f t="shared" si="0"/>
        <v>223256</v>
      </c>
      <c r="L7" s="10">
        <f t="shared" si="0"/>
        <v>75127</v>
      </c>
      <c r="M7" s="10">
        <f t="shared" si="0"/>
        <v>35137</v>
      </c>
      <c r="N7" s="10">
        <f>+N8+N20+N24</f>
        <v>2046541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153326</v>
      </c>
      <c r="C8" s="12">
        <f>+C9+C12+C16</f>
        <v>110776</v>
      </c>
      <c r="D8" s="12">
        <f>+D9+D12+D16</f>
        <v>130478</v>
      </c>
      <c r="E8" s="12">
        <f>+E9+E12+E16</f>
        <v>15348</v>
      </c>
      <c r="F8" s="12">
        <f aca="true" t="shared" si="1" ref="F8:M8">+F9+F12+F16</f>
        <v>105675</v>
      </c>
      <c r="G8" s="12">
        <f t="shared" si="1"/>
        <v>156105</v>
      </c>
      <c r="H8" s="12">
        <f t="shared" si="1"/>
        <v>143616</v>
      </c>
      <c r="I8" s="12">
        <f t="shared" si="1"/>
        <v>144205</v>
      </c>
      <c r="J8" s="12">
        <f t="shared" si="1"/>
        <v>106023</v>
      </c>
      <c r="K8" s="12">
        <f t="shared" si="1"/>
        <v>132248</v>
      </c>
      <c r="L8" s="12">
        <f t="shared" si="1"/>
        <v>47625</v>
      </c>
      <c r="M8" s="12">
        <f t="shared" si="1"/>
        <v>23394</v>
      </c>
      <c r="N8" s="12">
        <f>SUM(B8:M8)</f>
        <v>1268819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21639</v>
      </c>
      <c r="C9" s="14">
        <v>21059</v>
      </c>
      <c r="D9" s="14">
        <v>17726</v>
      </c>
      <c r="E9" s="14">
        <v>2285</v>
      </c>
      <c r="F9" s="14">
        <v>14697</v>
      </c>
      <c r="G9" s="14">
        <v>24314</v>
      </c>
      <c r="H9" s="14">
        <v>27488</v>
      </c>
      <c r="I9" s="14">
        <v>16293</v>
      </c>
      <c r="J9" s="14">
        <v>19499</v>
      </c>
      <c r="K9" s="14">
        <v>17249</v>
      </c>
      <c r="L9" s="14">
        <v>8526</v>
      </c>
      <c r="M9" s="14">
        <v>4254</v>
      </c>
      <c r="N9" s="12">
        <f aca="true" t="shared" si="2" ref="N9:N19">SUM(B9:M9)</f>
        <v>195029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21639</v>
      </c>
      <c r="C10" s="14">
        <f>+C9-C11</f>
        <v>21059</v>
      </c>
      <c r="D10" s="14">
        <f>+D9-D11</f>
        <v>17726</v>
      </c>
      <c r="E10" s="14">
        <f>+E9-E11</f>
        <v>2285</v>
      </c>
      <c r="F10" s="14">
        <f aca="true" t="shared" si="3" ref="F10:M10">+F9-F11</f>
        <v>14697</v>
      </c>
      <c r="G10" s="14">
        <f t="shared" si="3"/>
        <v>24314</v>
      </c>
      <c r="H10" s="14">
        <f t="shared" si="3"/>
        <v>27488</v>
      </c>
      <c r="I10" s="14">
        <f t="shared" si="3"/>
        <v>16293</v>
      </c>
      <c r="J10" s="14">
        <f t="shared" si="3"/>
        <v>19499</v>
      </c>
      <c r="K10" s="14">
        <f t="shared" si="3"/>
        <v>17249</v>
      </c>
      <c r="L10" s="14">
        <f t="shared" si="3"/>
        <v>8526</v>
      </c>
      <c r="M10" s="14">
        <f t="shared" si="3"/>
        <v>4254</v>
      </c>
      <c r="N10" s="12">
        <f t="shared" si="2"/>
        <v>195029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93956</v>
      </c>
      <c r="C12" s="14">
        <f>C13+C14+C15</f>
        <v>65979</v>
      </c>
      <c r="D12" s="14">
        <f>D13+D14+D15</f>
        <v>86870</v>
      </c>
      <c r="E12" s="14">
        <f>E13+E14+E15</f>
        <v>9968</v>
      </c>
      <c r="F12" s="14">
        <f aca="true" t="shared" si="4" ref="F12:M12">F13+F14+F15</f>
        <v>67635</v>
      </c>
      <c r="G12" s="14">
        <f t="shared" si="4"/>
        <v>99370</v>
      </c>
      <c r="H12" s="14">
        <f t="shared" si="4"/>
        <v>89031</v>
      </c>
      <c r="I12" s="14">
        <f t="shared" si="4"/>
        <v>96205</v>
      </c>
      <c r="J12" s="14">
        <f t="shared" si="4"/>
        <v>65555</v>
      </c>
      <c r="K12" s="14">
        <f t="shared" si="4"/>
        <v>86990</v>
      </c>
      <c r="L12" s="14">
        <f t="shared" si="4"/>
        <v>31127</v>
      </c>
      <c r="M12" s="14">
        <f t="shared" si="4"/>
        <v>15643</v>
      </c>
      <c r="N12" s="12">
        <f t="shared" si="2"/>
        <v>808329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45919</v>
      </c>
      <c r="C13" s="14">
        <v>33680</v>
      </c>
      <c r="D13" s="14">
        <v>42256</v>
      </c>
      <c r="E13" s="14">
        <v>4748</v>
      </c>
      <c r="F13" s="14">
        <v>34601</v>
      </c>
      <c r="G13" s="14">
        <v>50981</v>
      </c>
      <c r="H13" s="14">
        <v>47454</v>
      </c>
      <c r="I13" s="14">
        <v>48494</v>
      </c>
      <c r="J13" s="14">
        <v>31191</v>
      </c>
      <c r="K13" s="14">
        <v>40766</v>
      </c>
      <c r="L13" s="14">
        <v>14341</v>
      </c>
      <c r="M13" s="14">
        <v>6959</v>
      </c>
      <c r="N13" s="12">
        <f t="shared" si="2"/>
        <v>401390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45529</v>
      </c>
      <c r="C14" s="14">
        <v>29753</v>
      </c>
      <c r="D14" s="14">
        <v>42495</v>
      </c>
      <c r="E14" s="14">
        <v>4797</v>
      </c>
      <c r="F14" s="14">
        <v>30859</v>
      </c>
      <c r="G14" s="14">
        <v>44286</v>
      </c>
      <c r="H14" s="14">
        <v>38883</v>
      </c>
      <c r="I14" s="14">
        <v>45765</v>
      </c>
      <c r="J14" s="14">
        <v>32538</v>
      </c>
      <c r="K14" s="14">
        <v>44293</v>
      </c>
      <c r="L14" s="14">
        <v>15953</v>
      </c>
      <c r="M14" s="14">
        <v>8332</v>
      </c>
      <c r="N14" s="12">
        <f t="shared" si="2"/>
        <v>383483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2508</v>
      </c>
      <c r="C15" s="14">
        <v>2546</v>
      </c>
      <c r="D15" s="14">
        <v>2119</v>
      </c>
      <c r="E15" s="14">
        <v>423</v>
      </c>
      <c r="F15" s="14">
        <v>2175</v>
      </c>
      <c r="G15" s="14">
        <v>4103</v>
      </c>
      <c r="H15" s="14">
        <v>2694</v>
      </c>
      <c r="I15" s="14">
        <v>1946</v>
      </c>
      <c r="J15" s="14">
        <v>1826</v>
      </c>
      <c r="K15" s="14">
        <v>1931</v>
      </c>
      <c r="L15" s="14">
        <v>833</v>
      </c>
      <c r="M15" s="14">
        <v>352</v>
      </c>
      <c r="N15" s="12">
        <f t="shared" si="2"/>
        <v>23456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37731</v>
      </c>
      <c r="C16" s="14">
        <f>C17+C18+C19</f>
        <v>23738</v>
      </c>
      <c r="D16" s="14">
        <f>D17+D18+D19</f>
        <v>25882</v>
      </c>
      <c r="E16" s="14">
        <f>E17+E18+E19</f>
        <v>3095</v>
      </c>
      <c r="F16" s="14">
        <f aca="true" t="shared" si="5" ref="F16:M16">F17+F18+F19</f>
        <v>23343</v>
      </c>
      <c r="G16" s="14">
        <f t="shared" si="5"/>
        <v>32421</v>
      </c>
      <c r="H16" s="14">
        <f t="shared" si="5"/>
        <v>27097</v>
      </c>
      <c r="I16" s="14">
        <f t="shared" si="5"/>
        <v>31707</v>
      </c>
      <c r="J16" s="14">
        <f t="shared" si="5"/>
        <v>20969</v>
      </c>
      <c r="K16" s="14">
        <f t="shared" si="5"/>
        <v>28009</v>
      </c>
      <c r="L16" s="14">
        <f t="shared" si="5"/>
        <v>7972</v>
      </c>
      <c r="M16" s="14">
        <f t="shared" si="5"/>
        <v>3497</v>
      </c>
      <c r="N16" s="12">
        <f t="shared" si="2"/>
        <v>265461</v>
      </c>
    </row>
    <row r="17" spans="1:25" ht="18.75" customHeight="1">
      <c r="A17" s="15" t="s">
        <v>23</v>
      </c>
      <c r="B17" s="14">
        <v>5390</v>
      </c>
      <c r="C17" s="14">
        <v>3619</v>
      </c>
      <c r="D17" s="14">
        <v>3490</v>
      </c>
      <c r="E17" s="14">
        <v>467</v>
      </c>
      <c r="F17" s="14">
        <v>3375</v>
      </c>
      <c r="G17" s="14">
        <v>5024</v>
      </c>
      <c r="H17" s="14">
        <v>4307</v>
      </c>
      <c r="I17" s="14">
        <v>5066</v>
      </c>
      <c r="J17" s="14">
        <v>3429</v>
      </c>
      <c r="K17" s="14">
        <v>4857</v>
      </c>
      <c r="L17" s="14">
        <v>1296</v>
      </c>
      <c r="M17" s="14">
        <v>532</v>
      </c>
      <c r="N17" s="12">
        <f t="shared" si="2"/>
        <v>40852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2168</v>
      </c>
      <c r="C18" s="14">
        <v>1086</v>
      </c>
      <c r="D18" s="14">
        <v>1919</v>
      </c>
      <c r="E18" s="14">
        <v>199</v>
      </c>
      <c r="F18" s="14">
        <v>1402</v>
      </c>
      <c r="G18" s="14">
        <v>1894</v>
      </c>
      <c r="H18" s="14">
        <v>1897</v>
      </c>
      <c r="I18" s="14">
        <v>2394</v>
      </c>
      <c r="J18" s="14">
        <v>1588</v>
      </c>
      <c r="K18" s="14">
        <v>2783</v>
      </c>
      <c r="L18" s="14">
        <v>714</v>
      </c>
      <c r="M18" s="14">
        <v>296</v>
      </c>
      <c r="N18" s="12">
        <f t="shared" si="2"/>
        <v>18340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30173</v>
      </c>
      <c r="C19" s="14">
        <v>19033</v>
      </c>
      <c r="D19" s="14">
        <v>20473</v>
      </c>
      <c r="E19" s="14">
        <v>2429</v>
      </c>
      <c r="F19" s="14">
        <v>18566</v>
      </c>
      <c r="G19" s="14">
        <v>25503</v>
      </c>
      <c r="H19" s="14">
        <v>20893</v>
      </c>
      <c r="I19" s="14">
        <v>24247</v>
      </c>
      <c r="J19" s="14">
        <v>15952</v>
      </c>
      <c r="K19" s="14">
        <v>20369</v>
      </c>
      <c r="L19" s="14">
        <v>5962</v>
      </c>
      <c r="M19" s="14">
        <v>2669</v>
      </c>
      <c r="N19" s="12">
        <f t="shared" si="2"/>
        <v>206269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66949</v>
      </c>
      <c r="C20" s="18">
        <f>C21+C22+C23</f>
        <v>38868</v>
      </c>
      <c r="D20" s="18">
        <f>D21+D22+D23</f>
        <v>46251</v>
      </c>
      <c r="E20" s="18">
        <f>E21+E22+E23</f>
        <v>4941</v>
      </c>
      <c r="F20" s="18">
        <f aca="true" t="shared" si="6" ref="F20:M20">F21+F22+F23</f>
        <v>34712</v>
      </c>
      <c r="G20" s="18">
        <f t="shared" si="6"/>
        <v>48221</v>
      </c>
      <c r="H20" s="18">
        <f t="shared" si="6"/>
        <v>48394</v>
      </c>
      <c r="I20" s="18">
        <f t="shared" si="6"/>
        <v>63175</v>
      </c>
      <c r="J20" s="18">
        <f t="shared" si="6"/>
        <v>38523</v>
      </c>
      <c r="K20" s="18">
        <f t="shared" si="6"/>
        <v>66348</v>
      </c>
      <c r="L20" s="18">
        <f t="shared" si="6"/>
        <v>20011</v>
      </c>
      <c r="M20" s="18">
        <f t="shared" si="6"/>
        <v>8941</v>
      </c>
      <c r="N20" s="12">
        <f aca="true" t="shared" si="7" ref="N20:N26">SUM(B20:M20)</f>
        <v>485334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37301</v>
      </c>
      <c r="C21" s="14">
        <v>23640</v>
      </c>
      <c r="D21" s="14">
        <v>25909</v>
      </c>
      <c r="E21" s="14">
        <v>2863</v>
      </c>
      <c r="F21" s="14">
        <v>18939</v>
      </c>
      <c r="G21" s="14">
        <v>25798</v>
      </c>
      <c r="H21" s="14">
        <v>28010</v>
      </c>
      <c r="I21" s="14">
        <v>35567</v>
      </c>
      <c r="J21" s="14">
        <v>20957</v>
      </c>
      <c r="K21" s="14">
        <v>35374</v>
      </c>
      <c r="L21" s="14">
        <v>11242</v>
      </c>
      <c r="M21" s="14">
        <v>5003</v>
      </c>
      <c r="N21" s="12">
        <f t="shared" si="7"/>
        <v>270603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28336</v>
      </c>
      <c r="C22" s="14">
        <v>14219</v>
      </c>
      <c r="D22" s="14">
        <v>19418</v>
      </c>
      <c r="E22" s="14">
        <v>1907</v>
      </c>
      <c r="F22" s="14">
        <v>14840</v>
      </c>
      <c r="G22" s="14">
        <v>20847</v>
      </c>
      <c r="H22" s="14">
        <v>19247</v>
      </c>
      <c r="I22" s="14">
        <v>26649</v>
      </c>
      <c r="J22" s="14">
        <v>16740</v>
      </c>
      <c r="K22" s="14">
        <v>29842</v>
      </c>
      <c r="L22" s="14">
        <v>8391</v>
      </c>
      <c r="M22" s="14">
        <v>3778</v>
      </c>
      <c r="N22" s="12">
        <f t="shared" si="7"/>
        <v>204214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1312</v>
      </c>
      <c r="C23" s="14">
        <v>1009</v>
      </c>
      <c r="D23" s="14">
        <v>924</v>
      </c>
      <c r="E23" s="14">
        <v>171</v>
      </c>
      <c r="F23" s="14">
        <v>933</v>
      </c>
      <c r="G23" s="14">
        <v>1576</v>
      </c>
      <c r="H23" s="14">
        <v>1137</v>
      </c>
      <c r="I23" s="14">
        <v>959</v>
      </c>
      <c r="J23" s="14">
        <v>826</v>
      </c>
      <c r="K23" s="14">
        <v>1132</v>
      </c>
      <c r="L23" s="14">
        <v>378</v>
      </c>
      <c r="M23" s="14">
        <v>160</v>
      </c>
      <c r="N23" s="12">
        <f t="shared" si="7"/>
        <v>10517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36874</v>
      </c>
      <c r="C24" s="14">
        <f>C25+C26</f>
        <v>27918</v>
      </c>
      <c r="D24" s="14">
        <f>D25+D26</f>
        <v>29063</v>
      </c>
      <c r="E24" s="14">
        <f>E25+E26</f>
        <v>4333</v>
      </c>
      <c r="F24" s="14">
        <f aca="true" t="shared" si="8" ref="F24:M24">F25+F26</f>
        <v>28388</v>
      </c>
      <c r="G24" s="14">
        <f t="shared" si="8"/>
        <v>40624</v>
      </c>
      <c r="H24" s="14">
        <f t="shared" si="8"/>
        <v>36476</v>
      </c>
      <c r="I24" s="14">
        <f t="shared" si="8"/>
        <v>28645</v>
      </c>
      <c r="J24" s="14">
        <f t="shared" si="8"/>
        <v>25114</v>
      </c>
      <c r="K24" s="14">
        <f t="shared" si="8"/>
        <v>24660</v>
      </c>
      <c r="L24" s="14">
        <f t="shared" si="8"/>
        <v>7491</v>
      </c>
      <c r="M24" s="14">
        <f t="shared" si="8"/>
        <v>2802</v>
      </c>
      <c r="N24" s="12">
        <f t="shared" si="7"/>
        <v>292388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23599</v>
      </c>
      <c r="C25" s="14">
        <v>17868</v>
      </c>
      <c r="D25" s="14">
        <v>18600</v>
      </c>
      <c r="E25" s="14">
        <v>2773</v>
      </c>
      <c r="F25" s="14">
        <v>18168</v>
      </c>
      <c r="G25" s="14">
        <v>25999</v>
      </c>
      <c r="H25" s="14">
        <v>23345</v>
      </c>
      <c r="I25" s="14">
        <v>18333</v>
      </c>
      <c r="J25" s="14">
        <v>16073</v>
      </c>
      <c r="K25" s="14">
        <v>15782</v>
      </c>
      <c r="L25" s="14">
        <v>4794</v>
      </c>
      <c r="M25" s="14">
        <v>1793</v>
      </c>
      <c r="N25" s="12">
        <f t="shared" si="7"/>
        <v>187127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13275</v>
      </c>
      <c r="C26" s="14">
        <v>10050</v>
      </c>
      <c r="D26" s="14">
        <v>10463</v>
      </c>
      <c r="E26" s="14">
        <v>1560</v>
      </c>
      <c r="F26" s="14">
        <v>10220</v>
      </c>
      <c r="G26" s="14">
        <v>14625</v>
      </c>
      <c r="H26" s="14">
        <v>13131</v>
      </c>
      <c r="I26" s="14">
        <v>10312</v>
      </c>
      <c r="J26" s="14">
        <v>9041</v>
      </c>
      <c r="K26" s="14">
        <v>8878</v>
      </c>
      <c r="L26" s="14">
        <v>2697</v>
      </c>
      <c r="M26" s="14">
        <v>1009</v>
      </c>
      <c r="N26" s="12">
        <f t="shared" si="7"/>
        <v>105261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0.9868</v>
      </c>
      <c r="C29" s="22">
        <v>1</v>
      </c>
      <c r="D29" s="22">
        <v>0.9963</v>
      </c>
      <c r="E29" s="22">
        <v>0.9878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0.9515</v>
      </c>
      <c r="C30" s="22">
        <v>0.9869</v>
      </c>
      <c r="D30" s="22">
        <v>0.9431</v>
      </c>
      <c r="E30" s="22">
        <v>0.9724</v>
      </c>
      <c r="F30" s="22">
        <v>0.9759</v>
      </c>
      <c r="G30" s="22">
        <v>0.9742</v>
      </c>
      <c r="H30" s="22">
        <v>0.9869</v>
      </c>
      <c r="I30" s="22">
        <v>0.9706</v>
      </c>
      <c r="J30" s="22">
        <v>0.9545</v>
      </c>
      <c r="K30" s="22">
        <v>0.9626</v>
      </c>
      <c r="L30" s="22">
        <v>0.9615</v>
      </c>
      <c r="M30" s="22">
        <v>0.8872</v>
      </c>
      <c r="N30" s="7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0.9817381401444298</v>
      </c>
      <c r="C32" s="23">
        <f aca="true" t="shared" si="9" ref="C32:M32">(((+C$8+C$20)*C$29)+(C$24*C$30))/C$7</f>
        <v>0.9979402924049063</v>
      </c>
      <c r="D32" s="23">
        <f t="shared" si="9"/>
        <v>0.9887868235888665</v>
      </c>
      <c r="E32" s="23">
        <f t="shared" si="9"/>
        <v>0.9850898952156607</v>
      </c>
      <c r="F32" s="23">
        <f t="shared" si="9"/>
        <v>0.9959463735742853</v>
      </c>
      <c r="G32" s="23">
        <f t="shared" si="9"/>
        <v>0.9957211708511942</v>
      </c>
      <c r="H32" s="23">
        <f t="shared" si="9"/>
        <v>0.9979086876219988</v>
      </c>
      <c r="I32" s="23">
        <f t="shared" si="9"/>
        <v>0.9964318906895456</v>
      </c>
      <c r="J32" s="23">
        <f t="shared" si="9"/>
        <v>0.9932648414476011</v>
      </c>
      <c r="K32" s="23">
        <f t="shared" si="9"/>
        <v>0.9958689396925503</v>
      </c>
      <c r="L32" s="23">
        <f t="shared" si="9"/>
        <v>0.9961611205026155</v>
      </c>
      <c r="M32" s="23">
        <f t="shared" si="9"/>
        <v>0.9910047642086689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1.8497910036601348</v>
      </c>
      <c r="C35" s="26">
        <f>C32*C34</f>
        <v>1.816750302323132</v>
      </c>
      <c r="D35" s="26">
        <f>D32*D34</f>
        <v>1.6679844927120588</v>
      </c>
      <c r="E35" s="26">
        <f>E32*E34</f>
        <v>2.125823993875396</v>
      </c>
      <c r="F35" s="26">
        <f aca="true" t="shared" si="10" ref="F35:M35">F32*F34</f>
        <v>1.9595244900074062</v>
      </c>
      <c r="G35" s="26">
        <f t="shared" si="10"/>
        <v>1.553524170762033</v>
      </c>
      <c r="H35" s="26">
        <f t="shared" si="10"/>
        <v>1.816692765815849</v>
      </c>
      <c r="I35" s="26">
        <f t="shared" si="10"/>
        <v>1.7708587561334603</v>
      </c>
      <c r="J35" s="26">
        <f t="shared" si="10"/>
        <v>1.9880195801573737</v>
      </c>
      <c r="K35" s="26">
        <f t="shared" si="10"/>
        <v>1.9057943898896335</v>
      </c>
      <c r="L35" s="26">
        <f t="shared" si="10"/>
        <v>2.264174610790395</v>
      </c>
      <c r="M35" s="26">
        <f t="shared" si="10"/>
        <v>2.2114271313316447</v>
      </c>
      <c r="N35" s="27"/>
    </row>
    <row r="36" spans="1:25" ht="18.75" customHeight="1">
      <c r="A36" s="57" t="s">
        <v>43</v>
      </c>
      <c r="B36" s="26">
        <v>-0.0060814158</v>
      </c>
      <c r="C36" s="26">
        <v>-0.005987655</v>
      </c>
      <c r="D36" s="26">
        <v>-0.0054877255</v>
      </c>
      <c r="E36" s="26">
        <v>-0.006187962</v>
      </c>
      <c r="F36" s="26">
        <v>-0.0063321582</v>
      </c>
      <c r="G36" s="26">
        <v>-0.0050781792</v>
      </c>
      <c r="H36" s="26">
        <v>-0.0055883074</v>
      </c>
      <c r="I36" s="26">
        <v>-0.0056679165</v>
      </c>
      <c r="J36" s="26">
        <v>-0.0063228221</v>
      </c>
      <c r="K36" s="26">
        <v>-0.006224424</v>
      </c>
      <c r="L36" s="26">
        <v>-0.0073402372</v>
      </c>
      <c r="M36" s="26">
        <v>-0.0072555995</v>
      </c>
      <c r="N36" s="72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25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477365.1568086458</v>
      </c>
      <c r="C42" s="65">
        <f aca="true" t="shared" si="12" ref="C42:M42">C43+C44+C45+C46</f>
        <v>324017.87718399</v>
      </c>
      <c r="D42" s="65">
        <f t="shared" si="12"/>
        <v>353658.544718104</v>
      </c>
      <c r="E42" s="65">
        <f t="shared" si="12"/>
        <v>52835.95837683599</v>
      </c>
      <c r="F42" s="65">
        <f t="shared" si="12"/>
        <v>331811.435800795</v>
      </c>
      <c r="G42" s="65">
        <f t="shared" si="12"/>
        <v>381954.00563312</v>
      </c>
      <c r="H42" s="65">
        <f t="shared" si="12"/>
        <v>416709.57328560366</v>
      </c>
      <c r="I42" s="65">
        <f t="shared" si="12"/>
        <v>419175.7679244875</v>
      </c>
      <c r="J42" s="65">
        <f t="shared" si="12"/>
        <v>338333.271972014</v>
      </c>
      <c r="K42" s="65">
        <f t="shared" si="12"/>
        <v>426692.632304656</v>
      </c>
      <c r="L42" s="65">
        <f t="shared" si="12"/>
        <v>170820.35598472558</v>
      </c>
      <c r="M42" s="65">
        <f t="shared" si="12"/>
        <v>78167.01511396849</v>
      </c>
      <c r="N42" s="65">
        <f>N43+N44+N45+N46</f>
        <v>3771541.5951069454</v>
      </c>
    </row>
    <row r="43" spans="1:14" ht="18.75" customHeight="1">
      <c r="A43" s="62" t="s">
        <v>86</v>
      </c>
      <c r="B43" s="59">
        <f aca="true" t="shared" si="13" ref="B43:H43">B35*B7</f>
        <v>475671.9068002</v>
      </c>
      <c r="C43" s="59">
        <f t="shared" si="13"/>
        <v>322585.81718109996</v>
      </c>
      <c r="D43" s="59">
        <f t="shared" si="13"/>
        <v>343257.8647242</v>
      </c>
      <c r="E43" s="59">
        <f t="shared" si="13"/>
        <v>52342.03837719999</v>
      </c>
      <c r="F43" s="59">
        <f t="shared" si="13"/>
        <v>330718.745801</v>
      </c>
      <c r="G43" s="59">
        <f t="shared" si="13"/>
        <v>380535.74562816</v>
      </c>
      <c r="H43" s="59">
        <f t="shared" si="13"/>
        <v>415088.86329020007</v>
      </c>
      <c r="I43" s="59">
        <f>I35*I7</f>
        <v>417966.93791639997</v>
      </c>
      <c r="J43" s="59">
        <f>J35*J7</f>
        <v>337287.4019695</v>
      </c>
      <c r="K43" s="59">
        <f>K35*K7</f>
        <v>425480.03230920003</v>
      </c>
      <c r="L43" s="59">
        <f>L35*L7</f>
        <v>170100.64598484998</v>
      </c>
      <c r="M43" s="59">
        <f>M35*M7</f>
        <v>77702.9151136</v>
      </c>
      <c r="N43" s="61">
        <f>SUM(B43:M43)</f>
        <v>3748738.9150956096</v>
      </c>
    </row>
    <row r="44" spans="1:14" ht="18.75" customHeight="1">
      <c r="A44" s="62" t="s">
        <v>87</v>
      </c>
      <c r="B44" s="59">
        <f aca="true" t="shared" si="14" ref="B44:M44">B36*B7</f>
        <v>-1563.8299915542</v>
      </c>
      <c r="C44" s="59">
        <f t="shared" si="14"/>
        <v>-1063.17999711</v>
      </c>
      <c r="D44" s="59">
        <f t="shared" si="14"/>
        <v>-1129.330006096</v>
      </c>
      <c r="E44" s="59">
        <f t="shared" si="14"/>
        <v>-152.360000364</v>
      </c>
      <c r="F44" s="59">
        <f t="shared" si="14"/>
        <v>-1068.710000205</v>
      </c>
      <c r="G44" s="59">
        <f t="shared" si="14"/>
        <v>-1243.8999950399998</v>
      </c>
      <c r="H44" s="59">
        <f t="shared" si="14"/>
        <v>-1276.8500045964</v>
      </c>
      <c r="I44" s="59">
        <f t="shared" si="14"/>
        <v>-1337.7699919125</v>
      </c>
      <c r="J44" s="59">
        <f t="shared" si="14"/>
        <v>-1072.729997486</v>
      </c>
      <c r="K44" s="59">
        <f t="shared" si="14"/>
        <v>-1389.640004544</v>
      </c>
      <c r="L44" s="59">
        <f t="shared" si="14"/>
        <v>-551.4500001244</v>
      </c>
      <c r="M44" s="59">
        <f t="shared" si="14"/>
        <v>-254.9399996315</v>
      </c>
      <c r="N44" s="28">
        <f>SUM(B44:M44)</f>
        <v>-12104.689988664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25" ht="18.75" customHeight="1">
      <c r="A46" s="2" t="s">
        <v>95</v>
      </c>
      <c r="B46" s="59">
        <v>0</v>
      </c>
      <c r="C46" s="59">
        <v>0</v>
      </c>
      <c r="D46" s="59">
        <v>9368.61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9368.61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-75946.22</v>
      </c>
      <c r="C48" s="28">
        <f aca="true" t="shared" si="16" ref="C48:M48">+C49+C52+C60+C61</f>
        <v>-73826.34</v>
      </c>
      <c r="D48" s="28">
        <f t="shared" si="16"/>
        <v>-62139.44</v>
      </c>
      <c r="E48" s="28">
        <f t="shared" si="16"/>
        <v>-58078.82</v>
      </c>
      <c r="F48" s="28">
        <f t="shared" si="16"/>
        <v>-51460.9</v>
      </c>
      <c r="G48" s="28">
        <f t="shared" si="16"/>
        <v>-85154.64</v>
      </c>
      <c r="H48" s="28">
        <f t="shared" si="16"/>
        <v>-96319.28</v>
      </c>
      <c r="I48" s="28">
        <f t="shared" si="16"/>
        <v>-57128.22</v>
      </c>
      <c r="J48" s="28">
        <f t="shared" si="16"/>
        <v>-68451.94</v>
      </c>
      <c r="K48" s="28">
        <f t="shared" si="16"/>
        <v>-60469.94</v>
      </c>
      <c r="L48" s="28">
        <f t="shared" si="16"/>
        <v>-29926.6</v>
      </c>
      <c r="M48" s="28">
        <f t="shared" si="16"/>
        <v>-14931.8</v>
      </c>
      <c r="N48" s="28">
        <f>+N49+N52+N60+N61</f>
        <v>-733834.14</v>
      </c>
    </row>
    <row r="49" spans="1:14" ht="18.75" customHeight="1">
      <c r="A49" s="17" t="s">
        <v>48</v>
      </c>
      <c r="B49" s="29">
        <f>B50+B51</f>
        <v>-75736.5</v>
      </c>
      <c r="C49" s="29">
        <f>C50+C51</f>
        <v>-73706.5</v>
      </c>
      <c r="D49" s="29">
        <f>D50+D51</f>
        <v>-62041</v>
      </c>
      <c r="E49" s="29">
        <f>E50+E51</f>
        <v>-7997.5</v>
      </c>
      <c r="F49" s="29">
        <f aca="true" t="shared" si="17" ref="F49:M49">F50+F51</f>
        <v>-51439.5</v>
      </c>
      <c r="G49" s="29">
        <f t="shared" si="17"/>
        <v>-85099</v>
      </c>
      <c r="H49" s="29">
        <f t="shared" si="17"/>
        <v>-96208</v>
      </c>
      <c r="I49" s="29">
        <f t="shared" si="17"/>
        <v>-57025.5</v>
      </c>
      <c r="J49" s="29">
        <f t="shared" si="17"/>
        <v>-68246.5</v>
      </c>
      <c r="K49" s="29">
        <f t="shared" si="17"/>
        <v>-60371.5</v>
      </c>
      <c r="L49" s="29">
        <f t="shared" si="17"/>
        <v>-29841</v>
      </c>
      <c r="M49" s="29">
        <f t="shared" si="17"/>
        <v>-14889</v>
      </c>
      <c r="N49" s="28">
        <f aca="true" t="shared" si="18" ref="N49:N61">SUM(B49:M49)</f>
        <v>-682601.5</v>
      </c>
    </row>
    <row r="50" spans="1:25" ht="18.75" customHeight="1">
      <c r="A50" s="13" t="s">
        <v>49</v>
      </c>
      <c r="B50" s="20">
        <f>ROUND(-B9*$D$3,2)</f>
        <v>-75736.5</v>
      </c>
      <c r="C50" s="20">
        <f>ROUND(-C9*$D$3,2)</f>
        <v>-73706.5</v>
      </c>
      <c r="D50" s="20">
        <f>ROUND(-D9*$D$3,2)</f>
        <v>-62041</v>
      </c>
      <c r="E50" s="20">
        <f>ROUND(-E9*$D$3,2)</f>
        <v>-7997.5</v>
      </c>
      <c r="F50" s="20">
        <f aca="true" t="shared" si="19" ref="F50:M50">ROUND(-F9*$D$3,2)</f>
        <v>-51439.5</v>
      </c>
      <c r="G50" s="20">
        <f t="shared" si="19"/>
        <v>-85099</v>
      </c>
      <c r="H50" s="20">
        <f t="shared" si="19"/>
        <v>-96208</v>
      </c>
      <c r="I50" s="20">
        <f t="shared" si="19"/>
        <v>-57025.5</v>
      </c>
      <c r="J50" s="20">
        <f t="shared" si="19"/>
        <v>-68246.5</v>
      </c>
      <c r="K50" s="20">
        <f t="shared" si="19"/>
        <v>-60371.5</v>
      </c>
      <c r="L50" s="20">
        <f t="shared" si="19"/>
        <v>-29841</v>
      </c>
      <c r="M50" s="20">
        <f t="shared" si="19"/>
        <v>-14889</v>
      </c>
      <c r="N50" s="50">
        <f t="shared" si="18"/>
        <v>-682601.5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-50081.32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-51232.64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-50000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-50000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25" ht="15.75">
      <c r="A63" s="2" t="s">
        <v>101</v>
      </c>
      <c r="B63" s="32">
        <f aca="true" t="shared" si="22" ref="B63:M63">+B42+B48</f>
        <v>401418.93680864584</v>
      </c>
      <c r="C63" s="32">
        <f t="shared" si="22"/>
        <v>250191.53718398997</v>
      </c>
      <c r="D63" s="32">
        <f t="shared" si="22"/>
        <v>291519.104718104</v>
      </c>
      <c r="E63" s="32">
        <f t="shared" si="22"/>
        <v>-5242.861623164012</v>
      </c>
      <c r="F63" s="32">
        <f t="shared" si="22"/>
        <v>280350.53580079495</v>
      </c>
      <c r="G63" s="32">
        <f t="shared" si="22"/>
        <v>296799.36563312</v>
      </c>
      <c r="H63" s="32">
        <f t="shared" si="22"/>
        <v>320390.29328560364</v>
      </c>
      <c r="I63" s="32">
        <f t="shared" si="22"/>
        <v>362047.5479244875</v>
      </c>
      <c r="J63" s="32">
        <f t="shared" si="22"/>
        <v>269881.331972014</v>
      </c>
      <c r="K63" s="32">
        <f t="shared" si="22"/>
        <v>366222.692304656</v>
      </c>
      <c r="L63" s="32">
        <f t="shared" si="22"/>
        <v>140893.75598472558</v>
      </c>
      <c r="M63" s="32">
        <f t="shared" si="22"/>
        <v>63235.21511396849</v>
      </c>
      <c r="N63" s="32">
        <f>SUM(B63:M63)</f>
        <v>3037707.455106946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401418.94000000006</v>
      </c>
      <c r="C66" s="39">
        <f aca="true" t="shared" si="23" ref="C66:M66">SUM(C67:C80)</f>
        <v>250191.52</v>
      </c>
      <c r="D66" s="39">
        <f t="shared" si="23"/>
        <v>291519.1</v>
      </c>
      <c r="E66" s="39">
        <f t="shared" si="23"/>
        <v>-5242.86</v>
      </c>
      <c r="F66" s="39">
        <f t="shared" si="23"/>
        <v>280350.54</v>
      </c>
      <c r="G66" s="39">
        <f t="shared" si="23"/>
        <v>296799.37</v>
      </c>
      <c r="H66" s="39">
        <f t="shared" si="23"/>
        <v>320390.29</v>
      </c>
      <c r="I66" s="39">
        <f t="shared" si="23"/>
        <v>362047.55</v>
      </c>
      <c r="J66" s="39">
        <f t="shared" si="23"/>
        <v>269881.33</v>
      </c>
      <c r="K66" s="39">
        <f t="shared" si="23"/>
        <v>366222.69</v>
      </c>
      <c r="L66" s="39">
        <f t="shared" si="23"/>
        <v>140893.76</v>
      </c>
      <c r="M66" s="39">
        <f t="shared" si="23"/>
        <v>63235.22</v>
      </c>
      <c r="N66" s="32">
        <f>SUM(N67:N80)</f>
        <v>3037707.4499999997</v>
      </c>
    </row>
    <row r="67" spans="1:14" ht="18.75" customHeight="1">
      <c r="A67" s="17" t="s">
        <v>91</v>
      </c>
      <c r="B67" s="39">
        <v>74487.41</v>
      </c>
      <c r="C67" s="39">
        <v>73872.19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148359.6</v>
      </c>
    </row>
    <row r="68" spans="1:14" ht="18.75" customHeight="1">
      <c r="A68" s="17" t="s">
        <v>92</v>
      </c>
      <c r="B68" s="39">
        <v>326931.53</v>
      </c>
      <c r="C68" s="39">
        <v>176319.33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503250.86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291519.1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291519.1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-5242.86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-5242.86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280350.54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280350.54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296799.37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296799.37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253563.11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253563.11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66827.18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66827.18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362047.55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362047.55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269881.33</v>
      </c>
      <c r="K76" s="38">
        <v>0</v>
      </c>
      <c r="L76" s="38">
        <v>0</v>
      </c>
      <c r="M76" s="38">
        <v>0</v>
      </c>
      <c r="N76" s="32">
        <f t="shared" si="24"/>
        <v>269881.33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366222.69</v>
      </c>
      <c r="L77" s="38">
        <v>0</v>
      </c>
      <c r="M77" s="66"/>
      <c r="N77" s="29">
        <f t="shared" si="24"/>
        <v>366222.69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140893.76</v>
      </c>
      <c r="M78" s="38">
        <v>0</v>
      </c>
      <c r="N78" s="32">
        <f t="shared" si="24"/>
        <v>140893.76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63235.22</v>
      </c>
      <c r="N79" s="29">
        <f t="shared" si="24"/>
        <v>63235.22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2.0950445707770915</v>
      </c>
      <c r="C84" s="48">
        <v>2.0813598384546568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1.8102753636011528</v>
      </c>
      <c r="C85" s="48">
        <v>1.7367530431223943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v>1.669306367806864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v>2.1294654624549407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v>1.9603279322201124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v>1.5540409883125565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1.8324936926836652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1.7929763316428893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v>1.771351148180135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v>1.989622456125537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v>1.906729308581814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2.2659329212720793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v>2.2142463382792243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2015-12-17T19:06:57Z</dcterms:modified>
  <cp:category/>
  <cp:version/>
  <cp:contentType/>
  <cp:contentStatus/>
</cp:coreProperties>
</file>