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<sst xmlns="http://schemas.openxmlformats.org/spreadsheetml/2006/main" count="109" uniqueCount="107">
  <si>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</si>
  <si>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</si>
  <si>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</si>
  <si>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</si>
  <si>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</si>
  <si>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</si>
  <si>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</si>
  <si>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</si>
  <si>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</si>
  <si>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</si>
  <si>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</si>
  <si>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</si>
  <si>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</si>
  <si>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</si>
  <si>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</si>
  <si>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</si>
  <si>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</si>
  <si>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</si>
  <si>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</si>
  <si>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</si>
  <si>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</si>
  <si>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</si>
  <si>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</si>
  <si>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</si>
  <si>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</si>
  <si>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</si>
  <si>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</si>
  <si>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</si>
  <si>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</si>
  <si>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</si>
  <si>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</si>
  <si>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</si>
  <si>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</si>
  <si>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</si>
  <si>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</si>
  <si>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</si>
  <si>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</si>
  <si>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</si>
  <si>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</si>
  <si>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</si>
  <si>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</si>
  <si>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</si>
  <si>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</si>
  <si>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</si>
  <si>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</si>
  <si>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</si>
  <si>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</si>
  <si>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</si>
  <si>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</si>
  <si>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</si>
  <si>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</si>
  <si>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</si>
  <si>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</si>
  <si>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</si>
  <si>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</si>
  <si>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</si>
  <si>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</si>
  <si>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</si>
  <si>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</si>
  <si>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</si>
  <si>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</si>
  <si>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</si>
  <si>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</si>
  <si>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</si>
  <si>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</si>
  <si>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</si>
  <si>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</si>
  <si>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</si>
  <si>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</si>
  <si>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</si>
  <si>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</si>
  <si>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</si>
  <si>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</si>
  <si>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</si>
  <si>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</si>
  <si>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</si>
  <si>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</si>
  <si>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</si>
  <si>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</si>
  <si>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</si>
  <si>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</si>
  <si>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</si>
  <si>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</si>
  <si>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</si>
  <si>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</si>
  <si>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</si>
  <si>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</si>
  <si>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</si>
  <si>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</si>
  <si>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</si>
  <si>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</si>
  <si>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</si>
  <si>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</si>
  <si>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</si>
  <si>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</si>
  <si>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6.1. Remuneração pelo Serviço Atende</t>
  </si>
  <si>
    <t>7. Acertos Financeiros (7.1. + 7.2. + 7.3. + 7.4.)</t>
  </si>
  <si>
    <t>7.4. Revisão de Remuneração pelo Serviço Atende</t>
  </si>
  <si>
    <t>Consórcios/Empresas</t>
  </si>
  <si>
    <t>9. Distribuição da Remuneração entre as Empresas</t>
  </si>
  <si>
    <t>Nota: (1) Tarifa de remuneração de cada empresa considerando a aplicação dos fatores de integração e de gratuidade e, também, reequilibrio interno estabelecido e informado pelo consórcio. Não consideram os acertos financeiros previstos no item 7.</t>
  </si>
  <si>
    <t>8. Remuneração Líquida a Pagar às Empresas (5. + 6.)</t>
  </si>
  <si>
    <t>10.6. Allibus Transportes</t>
  </si>
  <si>
    <t>Allibus Transportes Ltda</t>
  </si>
  <si>
    <t>Qualibus Qualidade em Transporte S/A</t>
  </si>
  <si>
    <t>9.6. Allibus  Transportes</t>
  </si>
  <si>
    <t>OPERAÇÃO 11/12/15 - VENCIMENTO 18/12/15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</si>
</sst>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100</xdr:row>
      <xdr:rowOff>0</xdr:rowOff>
    </xdr:from>
    <xdr:to>
      <xdr:col>2</xdr:col>
      <xdr:colOff>638175</xdr:colOff>
      <xdr:row>100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638175</xdr:colOff>
      <xdr:row>100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638175</xdr:colOff>
      <xdr:row>100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N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75" t="s">
        <v>41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21">
      <c r="A2" s="76" t="s">
        <v>106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23.25" customHeight="1">
      <c r="A3" s="5"/>
      <c r="B3" s="6"/>
      <c r="C3" s="5" t="s">
        <v>0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7" t="s">
        <v>1</v>
      </c>
      <c r="B4" s="77" t="s">
        <v>98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8" t="s">
        <v>2</v>
      </c>
    </row>
    <row r="5" spans="1:14" ht="42" customHeight="1">
      <c r="A5" s="77"/>
      <c r="B5" s="4" t="s">
        <v>90</v>
      </c>
      <c r="C5" s="4" t="s">
        <v>90</v>
      </c>
      <c r="D5" s="4" t="s">
        <v>40</v>
      </c>
      <c r="E5" s="4" t="s">
        <v>104</v>
      </c>
      <c r="F5" s="4" t="s">
        <v>59</v>
      </c>
      <c r="G5" s="4" t="s">
        <v>103</v>
      </c>
      <c r="H5" s="4" t="s">
        <v>60</v>
      </c>
      <c r="I5" s="4" t="s">
        <v>61</v>
      </c>
      <c r="J5" s="4" t="s">
        <v>62</v>
      </c>
      <c r="K5" s="4" t="s">
        <v>61</v>
      </c>
      <c r="L5" s="4" t="s">
        <v>63</v>
      </c>
      <c r="M5" s="4" t="s">
        <v>64</v>
      </c>
      <c r="N5" s="77"/>
    </row>
    <row r="6" spans="1:14" ht="20.25" customHeight="1">
      <c r="A6" s="77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77"/>
    </row>
    <row r="7" spans="1:14" ht="18.75" customHeight="1">
      <c r="A7" s="9" t="s">
        <v>3</v>
      </c>
      <c r="B7" s="10">
        <f>B8+B20+B24</f>
        <v>528529</v>
      </c>
      <c r="C7" s="10">
        <f>C8+C20+C24</f>
        <v>389966</v>
      </c>
      <c r="D7" s="10">
        <f>D8+D20+D24</f>
        <v>391994</v>
      </c>
      <c r="E7" s="10">
        <f>E8+E20+E24</f>
        <v>67669</v>
      </c>
      <c r="F7" s="10">
        <f aca="true" t="shared" si="0" ref="F7:M7">F8+F20+F24</f>
        <v>331218</v>
      </c>
      <c r="G7" s="10">
        <f t="shared" si="0"/>
        <v>523915</v>
      </c>
      <c r="H7" s="10">
        <f t="shared" si="0"/>
        <v>488440</v>
      </c>
      <c r="I7" s="10">
        <f t="shared" si="0"/>
        <v>440722</v>
      </c>
      <c r="J7" s="10">
        <f t="shared" si="0"/>
        <v>319709</v>
      </c>
      <c r="K7" s="10">
        <f t="shared" si="0"/>
        <v>377528</v>
      </c>
      <c r="L7" s="10">
        <f t="shared" si="0"/>
        <v>163529</v>
      </c>
      <c r="M7" s="10">
        <f t="shared" si="0"/>
        <v>87678</v>
      </c>
      <c r="N7" s="10">
        <f>+N8+N20+N24</f>
        <v>4110897</v>
      </c>
    </row>
    <row r="8" spans="1:14" ht="18.75" customHeight="1">
      <c r="A8" s="11" t="s">
        <v>27</v>
      </c>
      <c r="B8" s="12">
        <f>+B9+B12+B16</f>
        <v>309906</v>
      </c>
      <c r="C8" s="12">
        <f>+C9+C12+C16</f>
        <v>238649</v>
      </c>
      <c r="D8" s="12">
        <f>+D9+D12+D16</f>
        <v>251247</v>
      </c>
      <c r="E8" s="12">
        <f>+E9+E12+E16</f>
        <v>41713</v>
      </c>
      <c r="F8" s="12">
        <f aca="true" t="shared" si="1" ref="F8:M8">+F9+F12+F16</f>
        <v>204340</v>
      </c>
      <c r="G8" s="12">
        <f t="shared" si="1"/>
        <v>324539</v>
      </c>
      <c r="H8" s="12">
        <f t="shared" si="1"/>
        <v>291697</v>
      </c>
      <c r="I8" s="12">
        <f t="shared" si="1"/>
        <v>271294</v>
      </c>
      <c r="J8" s="12">
        <f t="shared" si="1"/>
        <v>197126</v>
      </c>
      <c r="K8" s="12">
        <f t="shared" si="1"/>
        <v>219286</v>
      </c>
      <c r="L8" s="12">
        <f t="shared" si="1"/>
        <v>102583</v>
      </c>
      <c r="M8" s="12">
        <f t="shared" si="1"/>
        <v>57064</v>
      </c>
      <c r="N8" s="12">
        <f>SUM(B8:M8)</f>
        <v>2509444</v>
      </c>
    </row>
    <row r="9" spans="1:14" ht="18.75" customHeight="1">
      <c r="A9" s="13" t="s">
        <v>4</v>
      </c>
      <c r="B9" s="14">
        <v>28808</v>
      </c>
      <c r="C9" s="14">
        <v>30041</v>
      </c>
      <c r="D9" s="14">
        <v>20264</v>
      </c>
      <c r="E9" s="14">
        <v>3972</v>
      </c>
      <c r="F9" s="14">
        <v>17332</v>
      </c>
      <c r="G9" s="14">
        <v>31130</v>
      </c>
      <c r="H9" s="14">
        <v>37984</v>
      </c>
      <c r="I9" s="14">
        <v>18510</v>
      </c>
      <c r="J9" s="14">
        <v>24596</v>
      </c>
      <c r="K9" s="14">
        <v>19298</v>
      </c>
      <c r="L9" s="14">
        <v>13545</v>
      </c>
      <c r="M9" s="14">
        <v>8050</v>
      </c>
      <c r="N9" s="12">
        <f aca="true" t="shared" si="2" ref="N9:N19">SUM(B9:M9)</f>
        <v>253530</v>
      </c>
    </row>
    <row r="10" spans="1:14" ht="18.75" customHeight="1">
      <c r="A10" s="15" t="s">
        <v>5</v>
      </c>
      <c r="B10" s="14">
        <f>+B9-B11</f>
        <v>28808</v>
      </c>
      <c r="C10" s="14">
        <f>+C9-C11</f>
        <v>30041</v>
      </c>
      <c r="D10" s="14">
        <f>+D9-D11</f>
        <v>20264</v>
      </c>
      <c r="E10" s="14">
        <f>+E9-E11</f>
        <v>3972</v>
      </c>
      <c r="F10" s="14">
        <f aca="true" t="shared" si="3" ref="F10:M10">+F9-F11</f>
        <v>17332</v>
      </c>
      <c r="G10" s="14">
        <f t="shared" si="3"/>
        <v>31130</v>
      </c>
      <c r="H10" s="14">
        <f t="shared" si="3"/>
        <v>37984</v>
      </c>
      <c r="I10" s="14">
        <f t="shared" si="3"/>
        <v>18510</v>
      </c>
      <c r="J10" s="14">
        <f t="shared" si="3"/>
        <v>24596</v>
      </c>
      <c r="K10" s="14">
        <f t="shared" si="3"/>
        <v>19298</v>
      </c>
      <c r="L10" s="14">
        <f t="shared" si="3"/>
        <v>13545</v>
      </c>
      <c r="M10" s="14">
        <f t="shared" si="3"/>
        <v>8050</v>
      </c>
      <c r="N10" s="12">
        <f t="shared" si="2"/>
        <v>253530</v>
      </c>
    </row>
    <row r="11" spans="1:14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22</v>
      </c>
      <c r="B12" s="14">
        <f>B13+B14+B15</f>
        <v>208261</v>
      </c>
      <c r="C12" s="14">
        <f>C13+C14+C15</f>
        <v>159597</v>
      </c>
      <c r="D12" s="14">
        <f>D13+D14+D15</f>
        <v>182846</v>
      </c>
      <c r="E12" s="14">
        <f>E13+E14+E15</f>
        <v>29436</v>
      </c>
      <c r="F12" s="14">
        <f aca="true" t="shared" si="4" ref="F12:M12">F13+F14+F15</f>
        <v>142095</v>
      </c>
      <c r="G12" s="14">
        <f t="shared" si="4"/>
        <v>228109</v>
      </c>
      <c r="H12" s="14">
        <f t="shared" si="4"/>
        <v>199031</v>
      </c>
      <c r="I12" s="14">
        <f t="shared" si="4"/>
        <v>196070</v>
      </c>
      <c r="J12" s="14">
        <f t="shared" si="4"/>
        <v>134199</v>
      </c>
      <c r="K12" s="14">
        <f t="shared" si="4"/>
        <v>153494</v>
      </c>
      <c r="L12" s="14">
        <f t="shared" si="4"/>
        <v>72370</v>
      </c>
      <c r="M12" s="14">
        <f t="shared" si="4"/>
        <v>40588</v>
      </c>
      <c r="N12" s="12">
        <f t="shared" si="2"/>
        <v>1746096</v>
      </c>
    </row>
    <row r="13" spans="1:14" ht="18.75" customHeight="1">
      <c r="A13" s="15" t="s">
        <v>7</v>
      </c>
      <c r="B13" s="14">
        <v>103282</v>
      </c>
      <c r="C13" s="14">
        <v>80045</v>
      </c>
      <c r="D13" s="14">
        <v>88537</v>
      </c>
      <c r="E13" s="14">
        <v>14607</v>
      </c>
      <c r="F13" s="14">
        <v>68966</v>
      </c>
      <c r="G13" s="14">
        <v>112631</v>
      </c>
      <c r="H13" s="14">
        <v>103360</v>
      </c>
      <c r="I13" s="14">
        <v>100795</v>
      </c>
      <c r="J13" s="14">
        <v>65600</v>
      </c>
      <c r="K13" s="14">
        <v>75794</v>
      </c>
      <c r="L13" s="14">
        <v>35863</v>
      </c>
      <c r="M13" s="14">
        <v>19197</v>
      </c>
      <c r="N13" s="12">
        <f t="shared" si="2"/>
        <v>868677</v>
      </c>
    </row>
    <row r="14" spans="1:14" ht="18.75" customHeight="1">
      <c r="A14" s="15" t="s">
        <v>8</v>
      </c>
      <c r="B14" s="14">
        <v>98114</v>
      </c>
      <c r="C14" s="14">
        <v>71999</v>
      </c>
      <c r="D14" s="14">
        <v>89095</v>
      </c>
      <c r="E14" s="14">
        <v>13533</v>
      </c>
      <c r="F14" s="14">
        <v>67249</v>
      </c>
      <c r="G14" s="14">
        <v>104180</v>
      </c>
      <c r="H14" s="14">
        <v>87869</v>
      </c>
      <c r="I14" s="14">
        <v>90492</v>
      </c>
      <c r="J14" s="14">
        <v>63613</v>
      </c>
      <c r="K14" s="14">
        <v>73460</v>
      </c>
      <c r="L14" s="14">
        <v>34083</v>
      </c>
      <c r="M14" s="14">
        <v>20358</v>
      </c>
      <c r="N14" s="12">
        <f t="shared" si="2"/>
        <v>814045</v>
      </c>
    </row>
    <row r="15" spans="1:14" ht="18.75" customHeight="1">
      <c r="A15" s="15" t="s">
        <v>9</v>
      </c>
      <c r="B15" s="14">
        <v>6865</v>
      </c>
      <c r="C15" s="14">
        <v>7553</v>
      </c>
      <c r="D15" s="14">
        <v>5214</v>
      </c>
      <c r="E15" s="14">
        <v>1296</v>
      </c>
      <c r="F15" s="14">
        <v>5880</v>
      </c>
      <c r="G15" s="14">
        <v>11298</v>
      </c>
      <c r="H15" s="14">
        <v>7802</v>
      </c>
      <c r="I15" s="14">
        <v>4783</v>
      </c>
      <c r="J15" s="14">
        <v>4986</v>
      </c>
      <c r="K15" s="14">
        <v>4240</v>
      </c>
      <c r="L15" s="14">
        <v>2424</v>
      </c>
      <c r="M15" s="14">
        <v>1033</v>
      </c>
      <c r="N15" s="12">
        <f t="shared" si="2"/>
        <v>63374</v>
      </c>
    </row>
    <row r="16" spans="1:14" ht="18.75" customHeight="1">
      <c r="A16" s="16" t="s">
        <v>26</v>
      </c>
      <c r="B16" s="14">
        <f>B17+B18+B19</f>
        <v>72837</v>
      </c>
      <c r="C16" s="14">
        <f>C17+C18+C19</f>
        <v>49011</v>
      </c>
      <c r="D16" s="14">
        <f>D17+D18+D19</f>
        <v>48137</v>
      </c>
      <c r="E16" s="14">
        <f>E17+E18+E19</f>
        <v>8305</v>
      </c>
      <c r="F16" s="14">
        <f aca="true" t="shared" si="5" ref="F16:M16">F17+F18+F19</f>
        <v>44913</v>
      </c>
      <c r="G16" s="14">
        <f t="shared" si="5"/>
        <v>65300</v>
      </c>
      <c r="H16" s="14">
        <f t="shared" si="5"/>
        <v>54682</v>
      </c>
      <c r="I16" s="14">
        <f t="shared" si="5"/>
        <v>56714</v>
      </c>
      <c r="J16" s="14">
        <f t="shared" si="5"/>
        <v>38331</v>
      </c>
      <c r="K16" s="14">
        <f t="shared" si="5"/>
        <v>46494</v>
      </c>
      <c r="L16" s="14">
        <f t="shared" si="5"/>
        <v>16668</v>
      </c>
      <c r="M16" s="14">
        <f t="shared" si="5"/>
        <v>8426</v>
      </c>
      <c r="N16" s="12">
        <f t="shared" si="2"/>
        <v>509818</v>
      </c>
    </row>
    <row r="17" spans="1:14" ht="18.75" customHeight="1">
      <c r="A17" s="15" t="s">
        <v>23</v>
      </c>
      <c r="B17" s="14">
        <v>9425</v>
      </c>
      <c r="C17" s="14">
        <v>7040</v>
      </c>
      <c r="D17" s="14">
        <v>6204</v>
      </c>
      <c r="E17" s="14">
        <v>1161</v>
      </c>
      <c r="F17" s="14">
        <v>5906</v>
      </c>
      <c r="G17" s="14">
        <v>10035</v>
      </c>
      <c r="H17" s="14">
        <v>8194</v>
      </c>
      <c r="I17" s="14">
        <v>8735</v>
      </c>
      <c r="J17" s="14">
        <v>5940</v>
      </c>
      <c r="K17" s="14">
        <v>7181</v>
      </c>
      <c r="L17" s="14">
        <v>2769</v>
      </c>
      <c r="M17" s="14">
        <v>1217</v>
      </c>
      <c r="N17" s="12">
        <f t="shared" si="2"/>
        <v>73807</v>
      </c>
    </row>
    <row r="18" spans="1:14" ht="18.75" customHeight="1">
      <c r="A18" s="15" t="s">
        <v>24</v>
      </c>
      <c r="B18" s="14">
        <v>4412</v>
      </c>
      <c r="C18" s="14">
        <v>2004</v>
      </c>
      <c r="D18" s="14">
        <v>3996</v>
      </c>
      <c r="E18" s="14">
        <v>547</v>
      </c>
      <c r="F18" s="14">
        <v>2695</v>
      </c>
      <c r="G18" s="14">
        <v>3761</v>
      </c>
      <c r="H18" s="14">
        <v>3786</v>
      </c>
      <c r="I18" s="14">
        <v>4152</v>
      </c>
      <c r="J18" s="14">
        <v>2874</v>
      </c>
      <c r="K18" s="14">
        <v>4182</v>
      </c>
      <c r="L18" s="14">
        <v>1314</v>
      </c>
      <c r="M18" s="14">
        <v>579</v>
      </c>
      <c r="N18" s="12">
        <f t="shared" si="2"/>
        <v>34302</v>
      </c>
    </row>
    <row r="19" spans="1:14" ht="18.75" customHeight="1">
      <c r="A19" s="15" t="s">
        <v>25</v>
      </c>
      <c r="B19" s="14">
        <v>59000</v>
      </c>
      <c r="C19" s="14">
        <v>39967</v>
      </c>
      <c r="D19" s="14">
        <v>37937</v>
      </c>
      <c r="E19" s="14">
        <v>6597</v>
      </c>
      <c r="F19" s="14">
        <v>36312</v>
      </c>
      <c r="G19" s="14">
        <v>51504</v>
      </c>
      <c r="H19" s="14">
        <v>42702</v>
      </c>
      <c r="I19" s="14">
        <v>43827</v>
      </c>
      <c r="J19" s="14">
        <v>29517</v>
      </c>
      <c r="K19" s="14">
        <v>35131</v>
      </c>
      <c r="L19" s="14">
        <v>12585</v>
      </c>
      <c r="M19" s="14">
        <v>6630</v>
      </c>
      <c r="N19" s="12">
        <f t="shared" si="2"/>
        <v>401709</v>
      </c>
    </row>
    <row r="20" spans="1:14" ht="18.75" customHeight="1">
      <c r="A20" s="17" t="s">
        <v>10</v>
      </c>
      <c r="B20" s="18">
        <f>B21+B22+B23</f>
        <v>150360</v>
      </c>
      <c r="C20" s="18">
        <f>C21+C22+C23</f>
        <v>93150</v>
      </c>
      <c r="D20" s="18">
        <f>D21+D22+D23</f>
        <v>91066</v>
      </c>
      <c r="E20" s="18">
        <f>E21+E22+E23</f>
        <v>14617</v>
      </c>
      <c r="F20" s="18">
        <f aca="true" t="shared" si="6" ref="F20:M20">F21+F22+F23</f>
        <v>75442</v>
      </c>
      <c r="G20" s="18">
        <f t="shared" si="6"/>
        <v>119195</v>
      </c>
      <c r="H20" s="18">
        <f t="shared" si="6"/>
        <v>125830</v>
      </c>
      <c r="I20" s="18">
        <f t="shared" si="6"/>
        <v>119173</v>
      </c>
      <c r="J20" s="18">
        <f t="shared" si="6"/>
        <v>79833</v>
      </c>
      <c r="K20" s="18">
        <f t="shared" si="6"/>
        <v>117952</v>
      </c>
      <c r="L20" s="18">
        <f t="shared" si="6"/>
        <v>47125</v>
      </c>
      <c r="M20" s="18">
        <f t="shared" si="6"/>
        <v>24277</v>
      </c>
      <c r="N20" s="12">
        <f aca="true" t="shared" si="7" ref="N20:N26">SUM(B20:M20)</f>
        <v>1058020</v>
      </c>
    </row>
    <row r="21" spans="1:14" ht="18.75" customHeight="1">
      <c r="A21" s="13" t="s">
        <v>11</v>
      </c>
      <c r="B21" s="14">
        <v>82129</v>
      </c>
      <c r="C21" s="14">
        <v>53499</v>
      </c>
      <c r="D21" s="14">
        <v>50616</v>
      </c>
      <c r="E21" s="14">
        <v>8443</v>
      </c>
      <c r="F21" s="14">
        <v>41951</v>
      </c>
      <c r="G21" s="14">
        <v>68438</v>
      </c>
      <c r="H21" s="14">
        <v>74264</v>
      </c>
      <c r="I21" s="14">
        <v>68644</v>
      </c>
      <c r="J21" s="14">
        <v>44338</v>
      </c>
      <c r="K21" s="14">
        <v>64506</v>
      </c>
      <c r="L21" s="14">
        <v>25670</v>
      </c>
      <c r="M21" s="14">
        <v>12962</v>
      </c>
      <c r="N21" s="12">
        <f t="shared" si="7"/>
        <v>595460</v>
      </c>
    </row>
    <row r="22" spans="1:14" ht="18.75" customHeight="1">
      <c r="A22" s="13" t="s">
        <v>12</v>
      </c>
      <c r="B22" s="14">
        <v>64308</v>
      </c>
      <c r="C22" s="14">
        <v>36401</v>
      </c>
      <c r="D22" s="14">
        <v>38295</v>
      </c>
      <c r="E22" s="14">
        <v>5637</v>
      </c>
      <c r="F22" s="14">
        <v>31052</v>
      </c>
      <c r="G22" s="14">
        <v>46227</v>
      </c>
      <c r="H22" s="14">
        <v>48055</v>
      </c>
      <c r="I22" s="14">
        <v>47972</v>
      </c>
      <c r="J22" s="14">
        <v>33150</v>
      </c>
      <c r="K22" s="14">
        <v>50773</v>
      </c>
      <c r="L22" s="14">
        <v>20209</v>
      </c>
      <c r="M22" s="14">
        <v>10749</v>
      </c>
      <c r="N22" s="12">
        <f t="shared" si="7"/>
        <v>432828</v>
      </c>
    </row>
    <row r="23" spans="1:14" ht="18.75" customHeight="1">
      <c r="A23" s="13" t="s">
        <v>13</v>
      </c>
      <c r="B23" s="14">
        <v>3923</v>
      </c>
      <c r="C23" s="14">
        <v>3250</v>
      </c>
      <c r="D23" s="14">
        <v>2155</v>
      </c>
      <c r="E23" s="14">
        <v>537</v>
      </c>
      <c r="F23" s="14">
        <v>2439</v>
      </c>
      <c r="G23" s="14">
        <v>4530</v>
      </c>
      <c r="H23" s="14">
        <v>3511</v>
      </c>
      <c r="I23" s="14">
        <v>2557</v>
      </c>
      <c r="J23" s="14">
        <v>2345</v>
      </c>
      <c r="K23" s="14">
        <v>2673</v>
      </c>
      <c r="L23" s="14">
        <v>1246</v>
      </c>
      <c r="M23" s="14">
        <v>566</v>
      </c>
      <c r="N23" s="12">
        <f t="shared" si="7"/>
        <v>29732</v>
      </c>
    </row>
    <row r="24" spans="1:14" ht="18.75" customHeight="1">
      <c r="A24" s="17" t="s">
        <v>14</v>
      </c>
      <c r="B24" s="14">
        <f>B25+B26</f>
        <v>68263</v>
      </c>
      <c r="C24" s="14">
        <f>C25+C26</f>
        <v>58167</v>
      </c>
      <c r="D24" s="14">
        <f>D25+D26</f>
        <v>49681</v>
      </c>
      <c r="E24" s="14">
        <f>E25+E26</f>
        <v>11339</v>
      </c>
      <c r="F24" s="14">
        <f aca="true" t="shared" si="8" ref="F24:M24">F25+F26</f>
        <v>51436</v>
      </c>
      <c r="G24" s="14">
        <f t="shared" si="8"/>
        <v>80181</v>
      </c>
      <c r="H24" s="14">
        <f t="shared" si="8"/>
        <v>70913</v>
      </c>
      <c r="I24" s="14">
        <f t="shared" si="8"/>
        <v>50255</v>
      </c>
      <c r="J24" s="14">
        <f t="shared" si="8"/>
        <v>42750</v>
      </c>
      <c r="K24" s="14">
        <f t="shared" si="8"/>
        <v>40290</v>
      </c>
      <c r="L24" s="14">
        <f t="shared" si="8"/>
        <v>13821</v>
      </c>
      <c r="M24" s="14">
        <f t="shared" si="8"/>
        <v>6337</v>
      </c>
      <c r="N24" s="12">
        <f t="shared" si="7"/>
        <v>543433</v>
      </c>
    </row>
    <row r="25" spans="1:14" ht="18.75" customHeight="1">
      <c r="A25" s="13" t="s">
        <v>15</v>
      </c>
      <c r="B25" s="14">
        <v>43688</v>
      </c>
      <c r="C25" s="14">
        <v>37227</v>
      </c>
      <c r="D25" s="14">
        <v>31796</v>
      </c>
      <c r="E25" s="14">
        <v>7257</v>
      </c>
      <c r="F25" s="14">
        <v>32919</v>
      </c>
      <c r="G25" s="14">
        <v>51316</v>
      </c>
      <c r="H25" s="14">
        <v>45384</v>
      </c>
      <c r="I25" s="14">
        <v>32163</v>
      </c>
      <c r="J25" s="14">
        <v>27360</v>
      </c>
      <c r="K25" s="14">
        <v>25786</v>
      </c>
      <c r="L25" s="14">
        <v>8845</v>
      </c>
      <c r="M25" s="14">
        <v>4056</v>
      </c>
      <c r="N25" s="12">
        <f t="shared" si="7"/>
        <v>347797</v>
      </c>
    </row>
    <row r="26" spans="1:14" ht="18.75" customHeight="1">
      <c r="A26" s="13" t="s">
        <v>16</v>
      </c>
      <c r="B26" s="14">
        <v>24575</v>
      </c>
      <c r="C26" s="14">
        <v>20940</v>
      </c>
      <c r="D26" s="14">
        <v>17885</v>
      </c>
      <c r="E26" s="14">
        <v>4082</v>
      </c>
      <c r="F26" s="14">
        <v>18517</v>
      </c>
      <c r="G26" s="14">
        <v>28865</v>
      </c>
      <c r="H26" s="14">
        <v>25529</v>
      </c>
      <c r="I26" s="14">
        <v>18092</v>
      </c>
      <c r="J26" s="14">
        <v>15390</v>
      </c>
      <c r="K26" s="14">
        <v>14504</v>
      </c>
      <c r="L26" s="14">
        <v>4976</v>
      </c>
      <c r="M26" s="14">
        <v>2281</v>
      </c>
      <c r="N26" s="12">
        <f t="shared" si="7"/>
        <v>195636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17</v>
      </c>
      <c r="B29" s="22">
        <v>0.9868</v>
      </c>
      <c r="C29" s="22">
        <v>1</v>
      </c>
      <c r="D29" s="22">
        <v>0.9963</v>
      </c>
      <c r="E29" s="22">
        <v>0.9878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69"/>
    </row>
    <row r="30" spans="1:14" ht="18.75" customHeight="1">
      <c r="A30" s="17" t="s">
        <v>18</v>
      </c>
      <c r="B30" s="22">
        <v>0.9515</v>
      </c>
      <c r="C30" s="22">
        <v>0.9869</v>
      </c>
      <c r="D30" s="22">
        <v>0.9431</v>
      </c>
      <c r="E30" s="22">
        <v>0.9724</v>
      </c>
      <c r="F30" s="22">
        <v>0.9759</v>
      </c>
      <c r="G30" s="22">
        <v>0.9742</v>
      </c>
      <c r="H30" s="22">
        <v>0.9869</v>
      </c>
      <c r="I30" s="22">
        <v>0.9706</v>
      </c>
      <c r="J30" s="22">
        <v>0.9545</v>
      </c>
      <c r="K30" s="22">
        <v>0.9626</v>
      </c>
      <c r="L30" s="22">
        <v>0.9615</v>
      </c>
      <c r="M30" s="22">
        <v>0.8872</v>
      </c>
      <c r="N30" s="7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5" t="s">
        <v>42</v>
      </c>
      <c r="B32" s="23">
        <f>(((+B$8+B$20)*B$29)+(B$24*B$30))/B$7</f>
        <v>0.9822407725971517</v>
      </c>
      <c r="C32" s="23">
        <f aca="true" t="shared" si="9" ref="C32:M32">(((+C$8+C$20)*C$29)+(C$24*C$30))/C$7</f>
        <v>0.9980460150372084</v>
      </c>
      <c r="D32" s="23">
        <f t="shared" si="9"/>
        <v>0.989557475369521</v>
      </c>
      <c r="E32" s="23">
        <f t="shared" si="9"/>
        <v>0.9852194889831385</v>
      </c>
      <c r="F32" s="23">
        <f t="shared" si="9"/>
        <v>0.9962574268306674</v>
      </c>
      <c r="G32" s="23">
        <f t="shared" si="9"/>
        <v>0.9960515163719305</v>
      </c>
      <c r="H32" s="23">
        <f t="shared" si="9"/>
        <v>0.9980981076488411</v>
      </c>
      <c r="I32" s="23">
        <f t="shared" si="9"/>
        <v>0.9966475533329401</v>
      </c>
      <c r="J32" s="23">
        <f t="shared" si="9"/>
        <v>0.9939159516935714</v>
      </c>
      <c r="K32" s="23">
        <f t="shared" si="9"/>
        <v>0.9960086510139645</v>
      </c>
      <c r="L32" s="23">
        <f t="shared" si="9"/>
        <v>0.9967460909074232</v>
      </c>
      <c r="M32" s="23">
        <f t="shared" si="9"/>
        <v>0.9918472866625608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19</v>
      </c>
      <c r="B34" s="26">
        <v>1.8842</v>
      </c>
      <c r="C34" s="26">
        <v>1.8205</v>
      </c>
      <c r="D34" s="26">
        <v>1.6869</v>
      </c>
      <c r="E34" s="26">
        <v>2.158</v>
      </c>
      <c r="F34" s="26">
        <v>1.9675</v>
      </c>
      <c r="G34" s="26">
        <v>1.5602</v>
      </c>
      <c r="H34" s="26">
        <v>1.8205</v>
      </c>
      <c r="I34" s="26">
        <v>1.7772</v>
      </c>
      <c r="J34" s="26">
        <v>2.0015</v>
      </c>
      <c r="K34" s="26">
        <v>1.9137</v>
      </c>
      <c r="L34" s="26">
        <v>2.2729</v>
      </c>
      <c r="M34" s="26">
        <v>2.2315</v>
      </c>
      <c r="N34" s="71"/>
    </row>
    <row r="35" spans="1:14" ht="18.75" customHeight="1">
      <c r="A35" s="17" t="s">
        <v>21</v>
      </c>
      <c r="B35" s="26">
        <f>B32*B34</f>
        <v>1.8507380637275532</v>
      </c>
      <c r="C35" s="26">
        <f>C32*C34</f>
        <v>1.8169427703752379</v>
      </c>
      <c r="D35" s="26">
        <f>D32*D34</f>
        <v>1.669284505200845</v>
      </c>
      <c r="E35" s="26">
        <f>E32*E34</f>
        <v>2.1261036572256127</v>
      </c>
      <c r="F35" s="26">
        <f aca="true" t="shared" si="10" ref="F35:M35">F32*F34</f>
        <v>1.960136487289338</v>
      </c>
      <c r="G35" s="26">
        <f t="shared" si="10"/>
        <v>1.554039575843486</v>
      </c>
      <c r="H35" s="26">
        <f t="shared" si="10"/>
        <v>1.8170376049747152</v>
      </c>
      <c r="I35" s="26">
        <f t="shared" si="10"/>
        <v>1.771242031783301</v>
      </c>
      <c r="J35" s="26">
        <f t="shared" si="10"/>
        <v>1.989322777314683</v>
      </c>
      <c r="K35" s="26">
        <f t="shared" si="10"/>
        <v>1.9060617554454238</v>
      </c>
      <c r="L35" s="26">
        <f t="shared" si="10"/>
        <v>2.2655041900234822</v>
      </c>
      <c r="M35" s="26">
        <f t="shared" si="10"/>
        <v>2.2133072201875046</v>
      </c>
      <c r="N35" s="27"/>
    </row>
    <row r="36" spans="1:14" ht="18.75" customHeight="1">
      <c r="A36" s="57" t="s">
        <v>43</v>
      </c>
      <c r="B36" s="26">
        <v>-0.0060845289</v>
      </c>
      <c r="C36" s="26">
        <v>-0.0059882656</v>
      </c>
      <c r="D36" s="26">
        <v>-0.0054919973</v>
      </c>
      <c r="E36" s="26">
        <v>-0.0061888014</v>
      </c>
      <c r="F36" s="26">
        <v>-0.0063341666</v>
      </c>
      <c r="G36" s="26">
        <v>-0.0050798698</v>
      </c>
      <c r="H36" s="26">
        <v>-0.0055893457</v>
      </c>
      <c r="I36" s="26">
        <v>-0.0056691293</v>
      </c>
      <c r="J36" s="26">
        <v>-0.0063269723</v>
      </c>
      <c r="K36" s="26">
        <v>-0.0062252866</v>
      </c>
      <c r="L36" s="26">
        <v>-0.0073445689</v>
      </c>
      <c r="M36" s="26">
        <v>-0.0072617989</v>
      </c>
      <c r="N36" s="72"/>
    </row>
    <row r="37" spans="1:14" ht="15" customHeight="1">
      <c r="A37" s="57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9"/>
    </row>
    <row r="38" spans="1:14" ht="18.75" customHeight="1">
      <c r="A38" s="60" t="s">
        <v>85</v>
      </c>
      <c r="B38" s="61">
        <f aca="true" t="shared" si="11" ref="B38:M38">B39*B40</f>
        <v>3257.0800000000004</v>
      </c>
      <c r="C38" s="61">
        <f t="shared" si="11"/>
        <v>2495.2400000000002</v>
      </c>
      <c r="D38" s="61">
        <f t="shared" si="11"/>
        <v>2161.4</v>
      </c>
      <c r="E38" s="61">
        <f t="shared" si="11"/>
        <v>646.2800000000001</v>
      </c>
      <c r="F38" s="61">
        <f t="shared" si="11"/>
        <v>2161.4</v>
      </c>
      <c r="G38" s="61">
        <f t="shared" si="11"/>
        <v>2662.1600000000003</v>
      </c>
      <c r="H38" s="61">
        <f t="shared" si="11"/>
        <v>2897.56</v>
      </c>
      <c r="I38" s="61">
        <f t="shared" si="11"/>
        <v>2546.6000000000004</v>
      </c>
      <c r="J38" s="61">
        <f t="shared" si="11"/>
        <v>2118.6</v>
      </c>
      <c r="K38" s="61">
        <f t="shared" si="11"/>
        <v>2602.2400000000002</v>
      </c>
      <c r="L38" s="61">
        <f t="shared" si="11"/>
        <v>1271.16</v>
      </c>
      <c r="M38" s="61">
        <f t="shared" si="11"/>
        <v>719.0400000000001</v>
      </c>
      <c r="N38" s="28">
        <f>SUM(B38:M38)</f>
        <v>25538.760000000002</v>
      </c>
    </row>
    <row r="39" spans="1:14" ht="18.75" customHeight="1">
      <c r="A39" s="57" t="s">
        <v>45</v>
      </c>
      <c r="B39" s="63">
        <v>761</v>
      </c>
      <c r="C39" s="63">
        <v>583</v>
      </c>
      <c r="D39" s="63">
        <v>505</v>
      </c>
      <c r="E39" s="63">
        <v>151</v>
      </c>
      <c r="F39" s="63">
        <v>505</v>
      </c>
      <c r="G39" s="63">
        <v>622</v>
      </c>
      <c r="H39" s="63">
        <v>677</v>
      </c>
      <c r="I39" s="63">
        <v>595</v>
      </c>
      <c r="J39" s="63">
        <v>495</v>
      </c>
      <c r="K39" s="63">
        <v>608</v>
      </c>
      <c r="L39" s="63">
        <v>297</v>
      </c>
      <c r="M39" s="63">
        <v>168</v>
      </c>
      <c r="N39" s="12">
        <f>SUM(B39:M39)</f>
        <v>5967</v>
      </c>
    </row>
    <row r="40" spans="1:14" ht="18.75" customHeight="1">
      <c r="A40" s="57" t="s">
        <v>46</v>
      </c>
      <c r="B40" s="59">
        <v>4.28</v>
      </c>
      <c r="C40" s="59">
        <v>4.28</v>
      </c>
      <c r="D40" s="59">
        <v>4.28</v>
      </c>
      <c r="E40" s="59">
        <v>4.28</v>
      </c>
      <c r="F40" s="59">
        <v>4.28</v>
      </c>
      <c r="G40" s="59">
        <v>4.28</v>
      </c>
      <c r="H40" s="59">
        <v>4.28</v>
      </c>
      <c r="I40" s="59">
        <v>4.28</v>
      </c>
      <c r="J40" s="59">
        <v>4.28</v>
      </c>
      <c r="K40" s="59">
        <v>4.28</v>
      </c>
      <c r="L40" s="59">
        <v>4.28</v>
      </c>
      <c r="M40" s="59">
        <v>4.28</v>
      </c>
      <c r="N40" s="59">
        <v>4.28</v>
      </c>
    </row>
    <row r="41" spans="1:14" ht="15" customHeight="1">
      <c r="A41" s="57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</row>
    <row r="42" spans="1:14" ht="18.75" customHeight="1">
      <c r="A42" s="64" t="s">
        <v>44</v>
      </c>
      <c r="B42" s="65">
        <f>B43+B44+B45+B46</f>
        <v>978209.9681088718</v>
      </c>
      <c r="C42" s="65">
        <f aca="true" t="shared" si="12" ref="C42:M42">C43+C44+C45+C46</f>
        <v>708705.9244091804</v>
      </c>
      <c r="D42" s="65">
        <f t="shared" si="12"/>
        <v>663726.6903420838</v>
      </c>
      <c r="E42" s="65">
        <f t="shared" si="12"/>
        <v>144098.79837886337</v>
      </c>
      <c r="F42" s="65">
        <f t="shared" si="12"/>
        <v>649295.8970540812</v>
      </c>
      <c r="G42" s="65">
        <f t="shared" si="12"/>
        <v>814185.384391773</v>
      </c>
      <c r="H42" s="65">
        <f t="shared" si="12"/>
        <v>887681.347760142</v>
      </c>
      <c r="I42" s="65">
        <f t="shared" si="12"/>
        <v>780673.4207282454</v>
      </c>
      <c r="J42" s="65">
        <f t="shared" si="12"/>
        <v>636100.2058254393</v>
      </c>
      <c r="K42" s="65">
        <f t="shared" si="12"/>
        <v>719843.7024102751</v>
      </c>
      <c r="L42" s="65">
        <f t="shared" si="12"/>
        <v>370545.7446827019</v>
      </c>
      <c r="M42" s="65">
        <f t="shared" si="12"/>
        <v>194140.69044764584</v>
      </c>
      <c r="N42" s="65">
        <f>N43+N44+N45+N46</f>
        <v>7547207.774539303</v>
      </c>
    </row>
    <row r="43" spans="1:14" ht="18.75" customHeight="1">
      <c r="A43" s="62" t="s">
        <v>86</v>
      </c>
      <c r="B43" s="59">
        <f aca="true" t="shared" si="13" ref="B43:H43">B35*B7</f>
        <v>978168.73808386</v>
      </c>
      <c r="C43" s="59">
        <f t="shared" si="13"/>
        <v>708545.90439215</v>
      </c>
      <c r="D43" s="59">
        <f t="shared" si="13"/>
        <v>654349.5103317</v>
      </c>
      <c r="E43" s="59">
        <f t="shared" si="13"/>
        <v>143871.30838079998</v>
      </c>
      <c r="F43" s="59">
        <f t="shared" si="13"/>
        <v>649232.487047</v>
      </c>
      <c r="G43" s="59">
        <f t="shared" si="13"/>
        <v>814184.64437804</v>
      </c>
      <c r="H43" s="59">
        <f t="shared" si="13"/>
        <v>887513.8477738498</v>
      </c>
      <c r="I43" s="59">
        <f>I35*I7</f>
        <v>780625.3307316</v>
      </c>
      <c r="J43" s="59">
        <f>J35*J7</f>
        <v>636004.3958125</v>
      </c>
      <c r="K43" s="59">
        <f>K35*K7</f>
        <v>719591.6824097999</v>
      </c>
      <c r="L43" s="59">
        <f>L35*L7</f>
        <v>370475.63469035004</v>
      </c>
      <c r="M43" s="59">
        <f>M35*M7</f>
        <v>194058.35045160004</v>
      </c>
      <c r="N43" s="61">
        <f>SUM(B43:M43)</f>
        <v>7536621.83448325</v>
      </c>
    </row>
    <row r="44" spans="1:14" ht="18.75" customHeight="1">
      <c r="A44" s="62" t="s">
        <v>87</v>
      </c>
      <c r="B44" s="59">
        <f aca="true" t="shared" si="14" ref="B44:M44">B36*B7</f>
        <v>-3215.8499749881003</v>
      </c>
      <c r="C44" s="59">
        <f t="shared" si="14"/>
        <v>-2335.2199829696</v>
      </c>
      <c r="D44" s="59">
        <f t="shared" si="14"/>
        <v>-2152.8299896162</v>
      </c>
      <c r="E44" s="59">
        <f t="shared" si="14"/>
        <v>-418.7900019366</v>
      </c>
      <c r="F44" s="59">
        <f t="shared" si="14"/>
        <v>-2097.9899929188</v>
      </c>
      <c r="G44" s="59">
        <f t="shared" si="14"/>
        <v>-2661.4199862670002</v>
      </c>
      <c r="H44" s="59">
        <f t="shared" si="14"/>
        <v>-2730.060013708</v>
      </c>
      <c r="I44" s="59">
        <f t="shared" si="14"/>
        <v>-2498.5100033546</v>
      </c>
      <c r="J44" s="59">
        <f t="shared" si="14"/>
        <v>-2022.7899870607</v>
      </c>
      <c r="K44" s="59">
        <f t="shared" si="14"/>
        <v>-2350.2199995248</v>
      </c>
      <c r="L44" s="59">
        <f t="shared" si="14"/>
        <v>-1201.0500076481</v>
      </c>
      <c r="M44" s="59">
        <f t="shared" si="14"/>
        <v>-636.7000039541999</v>
      </c>
      <c r="N44" s="28">
        <f>SUM(B44:M44)</f>
        <v>-24321.429943946703</v>
      </c>
    </row>
    <row r="45" spans="1:14" ht="18.75" customHeight="1">
      <c r="A45" s="62" t="s">
        <v>47</v>
      </c>
      <c r="B45" s="59">
        <f aca="true" t="shared" si="15" ref="B45:M45">B38</f>
        <v>3257.0800000000004</v>
      </c>
      <c r="C45" s="59">
        <f t="shared" si="15"/>
        <v>2495.2400000000002</v>
      </c>
      <c r="D45" s="59">
        <f t="shared" si="15"/>
        <v>2161.4</v>
      </c>
      <c r="E45" s="59">
        <f t="shared" si="15"/>
        <v>646.2800000000001</v>
      </c>
      <c r="F45" s="59">
        <f t="shared" si="15"/>
        <v>2161.4</v>
      </c>
      <c r="G45" s="59">
        <f t="shared" si="15"/>
        <v>2662.1600000000003</v>
      </c>
      <c r="H45" s="59">
        <f t="shared" si="15"/>
        <v>2897.56</v>
      </c>
      <c r="I45" s="59">
        <f t="shared" si="15"/>
        <v>2546.6000000000004</v>
      </c>
      <c r="J45" s="59">
        <f t="shared" si="15"/>
        <v>2118.6</v>
      </c>
      <c r="K45" s="59">
        <f t="shared" si="15"/>
        <v>2602.2400000000002</v>
      </c>
      <c r="L45" s="59">
        <f t="shared" si="15"/>
        <v>1271.16</v>
      </c>
      <c r="M45" s="59">
        <f t="shared" si="15"/>
        <v>719.0400000000001</v>
      </c>
      <c r="N45" s="61">
        <f>SUM(B45:M45)</f>
        <v>25538.760000000002</v>
      </c>
    </row>
    <row r="46" spans="1:14" ht="18.75" customHeight="1">
      <c r="A46" s="2" t="s">
        <v>95</v>
      </c>
      <c r="B46" s="59">
        <v>0</v>
      </c>
      <c r="C46" s="59">
        <v>0</v>
      </c>
      <c r="D46" s="59">
        <v>9368.61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61">
        <f>SUM(B46:M46)</f>
        <v>9368.61</v>
      </c>
    </row>
    <row r="47" spans="1:14" ht="15" customHeight="1">
      <c r="A47" s="13"/>
      <c r="B47" s="2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56"/>
    </row>
    <row r="48" spans="1:14" ht="18.75" customHeight="1">
      <c r="A48" s="2" t="s">
        <v>96</v>
      </c>
      <c r="B48" s="28">
        <f>+B49+B52+B60+B61</f>
        <v>-108760.58</v>
      </c>
      <c r="C48" s="28">
        <f aca="true" t="shared" si="16" ref="C48:M48">+C49+C52+C60+C61</f>
        <v>-105623.34</v>
      </c>
      <c r="D48" s="28">
        <f t="shared" si="16"/>
        <v>-76432.23</v>
      </c>
      <c r="E48" s="28">
        <f t="shared" si="16"/>
        <v>-28470.32</v>
      </c>
      <c r="F48" s="28">
        <f t="shared" si="16"/>
        <v>-78503.4</v>
      </c>
      <c r="G48" s="28">
        <f t="shared" si="16"/>
        <v>-116120.64</v>
      </c>
      <c r="H48" s="28">
        <f t="shared" si="16"/>
        <v>-141875.28</v>
      </c>
      <c r="I48" s="28">
        <f t="shared" si="16"/>
        <v>-92742.3</v>
      </c>
      <c r="J48" s="28">
        <f t="shared" si="16"/>
        <v>-114427.27</v>
      </c>
      <c r="K48" s="28">
        <f t="shared" si="16"/>
        <v>-122834.88</v>
      </c>
      <c r="L48" s="28">
        <f t="shared" si="16"/>
        <v>-51813.1</v>
      </c>
      <c r="M48" s="28">
        <f t="shared" si="16"/>
        <v>-32549.8</v>
      </c>
      <c r="N48" s="28">
        <f>+N49+N52+N60+N61</f>
        <v>-1070153.1400000001</v>
      </c>
    </row>
    <row r="49" spans="1:14" ht="18.75" customHeight="1">
      <c r="A49" s="17" t="s">
        <v>48</v>
      </c>
      <c r="B49" s="29">
        <f>B50+B51</f>
        <v>-100828</v>
      </c>
      <c r="C49" s="29">
        <f>C50+C51</f>
        <v>-105143.5</v>
      </c>
      <c r="D49" s="29">
        <f>D50+D51</f>
        <v>-70924</v>
      </c>
      <c r="E49" s="29">
        <f>E50+E51</f>
        <v>-13902</v>
      </c>
      <c r="F49" s="29">
        <f aca="true" t="shared" si="17" ref="F49:M49">F50+F51</f>
        <v>-60662</v>
      </c>
      <c r="G49" s="29">
        <f t="shared" si="17"/>
        <v>-108955</v>
      </c>
      <c r="H49" s="29">
        <f t="shared" si="17"/>
        <v>-132944</v>
      </c>
      <c r="I49" s="29">
        <f t="shared" si="17"/>
        <v>-64785</v>
      </c>
      <c r="J49" s="29">
        <f t="shared" si="17"/>
        <v>-86086</v>
      </c>
      <c r="K49" s="29">
        <f t="shared" si="17"/>
        <v>-67543</v>
      </c>
      <c r="L49" s="29">
        <f t="shared" si="17"/>
        <v>-47407.5</v>
      </c>
      <c r="M49" s="29">
        <f t="shared" si="17"/>
        <v>-28175</v>
      </c>
      <c r="N49" s="28">
        <f aca="true" t="shared" si="18" ref="N49:N61">SUM(B49:M49)</f>
        <v>-887355</v>
      </c>
    </row>
    <row r="50" spans="1:14" ht="18.75" customHeight="1">
      <c r="A50" s="13" t="s">
        <v>49</v>
      </c>
      <c r="B50" s="20">
        <f>ROUND(-B9*$D$3,2)</f>
        <v>-100828</v>
      </c>
      <c r="C50" s="20">
        <f>ROUND(-C9*$D$3,2)</f>
        <v>-105143.5</v>
      </c>
      <c r="D50" s="20">
        <f>ROUND(-D9*$D$3,2)</f>
        <v>-70924</v>
      </c>
      <c r="E50" s="20">
        <f>ROUND(-E9*$D$3,2)</f>
        <v>-13902</v>
      </c>
      <c r="F50" s="20">
        <f aca="true" t="shared" si="19" ref="F50:M50">ROUND(-F9*$D$3,2)</f>
        <v>-60662</v>
      </c>
      <c r="G50" s="20">
        <f t="shared" si="19"/>
        <v>-108955</v>
      </c>
      <c r="H50" s="20">
        <f t="shared" si="19"/>
        <v>-132944</v>
      </c>
      <c r="I50" s="20">
        <f t="shared" si="19"/>
        <v>-64785</v>
      </c>
      <c r="J50" s="20">
        <f t="shared" si="19"/>
        <v>-86086</v>
      </c>
      <c r="K50" s="20">
        <f t="shared" si="19"/>
        <v>-67543</v>
      </c>
      <c r="L50" s="20">
        <f t="shared" si="19"/>
        <v>-47407.5</v>
      </c>
      <c r="M50" s="20">
        <f t="shared" si="19"/>
        <v>-28175</v>
      </c>
      <c r="N50" s="50">
        <f t="shared" si="18"/>
        <v>-887355</v>
      </c>
    </row>
    <row r="51" spans="1:14" ht="18.75" customHeight="1">
      <c r="A51" s="13" t="s">
        <v>50</v>
      </c>
      <c r="B51" s="20">
        <f>ROUND(B11*$D$3,2)</f>
        <v>0</v>
      </c>
      <c r="C51" s="20">
        <f>ROUND(C11*$D$3,2)</f>
        <v>0</v>
      </c>
      <c r="D51" s="20">
        <f>ROUND(D11*$D$3,2)</f>
        <v>0</v>
      </c>
      <c r="E51" s="20">
        <f>ROUND(E11*$D$3,2)</f>
        <v>0</v>
      </c>
      <c r="F51" s="20">
        <f aca="true" t="shared" si="20" ref="F51:M51">ROUND(F11*$D$3,2)</f>
        <v>0</v>
      </c>
      <c r="G51" s="20">
        <f t="shared" si="20"/>
        <v>0</v>
      </c>
      <c r="H51" s="20">
        <f t="shared" si="20"/>
        <v>0</v>
      </c>
      <c r="I51" s="20">
        <f t="shared" si="20"/>
        <v>0</v>
      </c>
      <c r="J51" s="20">
        <f t="shared" si="20"/>
        <v>0</v>
      </c>
      <c r="K51" s="20">
        <f t="shared" si="20"/>
        <v>0</v>
      </c>
      <c r="L51" s="20">
        <f t="shared" si="20"/>
        <v>0</v>
      </c>
      <c r="M51" s="20">
        <f t="shared" si="20"/>
        <v>0</v>
      </c>
      <c r="N51" s="50">
        <f>SUM(B51:M51)</f>
        <v>0</v>
      </c>
    </row>
    <row r="52" spans="1:14" ht="18.75" customHeight="1">
      <c r="A52" s="17" t="s">
        <v>51</v>
      </c>
      <c r="B52" s="29">
        <f>SUM(B53:B59)</f>
        <v>-7932.58</v>
      </c>
      <c r="C52" s="29">
        <f aca="true" t="shared" si="21" ref="C52:M52">SUM(C53:C59)</f>
        <v>-479.84000000000003</v>
      </c>
      <c r="D52" s="29">
        <f t="shared" si="21"/>
        <v>-5508.23</v>
      </c>
      <c r="E52" s="29">
        <f t="shared" si="21"/>
        <v>-14568.32</v>
      </c>
      <c r="F52" s="29">
        <f t="shared" si="21"/>
        <v>-17841.4</v>
      </c>
      <c r="G52" s="29">
        <f t="shared" si="21"/>
        <v>-7165.64</v>
      </c>
      <c r="H52" s="29">
        <f t="shared" si="21"/>
        <v>-8931.28</v>
      </c>
      <c r="I52" s="29">
        <f t="shared" si="21"/>
        <v>-27957.300000000003</v>
      </c>
      <c r="J52" s="29">
        <f t="shared" si="21"/>
        <v>-28341.27</v>
      </c>
      <c r="K52" s="29">
        <f t="shared" si="21"/>
        <v>-55291.880000000005</v>
      </c>
      <c r="L52" s="29">
        <f t="shared" si="21"/>
        <v>-4405.6</v>
      </c>
      <c r="M52" s="29">
        <f t="shared" si="21"/>
        <v>-4374.8</v>
      </c>
      <c r="N52" s="29">
        <f>SUM(N53:N59)</f>
        <v>-182798.14</v>
      </c>
    </row>
    <row r="53" spans="1:14" ht="18.75" customHeight="1">
      <c r="A53" s="13" t="s">
        <v>52</v>
      </c>
      <c r="B53" s="27">
        <v>-7722.86</v>
      </c>
      <c r="C53" s="27">
        <v>-360</v>
      </c>
      <c r="D53" s="27">
        <v>-5409.79</v>
      </c>
      <c r="E53" s="27">
        <v>-14487</v>
      </c>
      <c r="F53" s="27">
        <v>-17820</v>
      </c>
      <c r="G53" s="27">
        <v>-7110</v>
      </c>
      <c r="H53" s="27">
        <v>-8820</v>
      </c>
      <c r="I53" s="27">
        <v>-27854.58</v>
      </c>
      <c r="J53" s="27">
        <v>-28135.83</v>
      </c>
      <c r="K53" s="27">
        <v>-55193.44</v>
      </c>
      <c r="L53" s="27">
        <v>-4320</v>
      </c>
      <c r="M53" s="27">
        <v>-4332</v>
      </c>
      <c r="N53" s="27">
        <f t="shared" si="18"/>
        <v>-181565.5</v>
      </c>
    </row>
    <row r="54" spans="1:14" ht="18.75" customHeight="1">
      <c r="A54" s="13" t="s">
        <v>53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</row>
    <row r="55" spans="1:14" ht="18.75" customHeight="1">
      <c r="A55" s="13" t="s">
        <v>54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f t="shared" si="18"/>
        <v>0</v>
      </c>
    </row>
    <row r="56" spans="1:14" ht="18.75" customHeight="1">
      <c r="A56" s="13" t="s">
        <v>55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1">
        <f t="shared" si="18"/>
        <v>0</v>
      </c>
    </row>
    <row r="57" spans="1:14" ht="18.75" customHeight="1">
      <c r="A57" s="13" t="s">
        <v>56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</row>
    <row r="58" spans="1:14" ht="18.75" customHeight="1">
      <c r="A58" s="16" t="s">
        <v>57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f t="shared" si="18"/>
        <v>0</v>
      </c>
    </row>
    <row r="59" spans="1:14" ht="18.75" customHeight="1">
      <c r="A59" s="16" t="s">
        <v>88</v>
      </c>
      <c r="B59" s="27">
        <v>-209.72</v>
      </c>
      <c r="C59" s="27">
        <v>-119.84</v>
      </c>
      <c r="D59" s="27">
        <v>-98.44</v>
      </c>
      <c r="E59" s="27">
        <v>-81.32</v>
      </c>
      <c r="F59" s="27">
        <v>-21.4</v>
      </c>
      <c r="G59" s="27">
        <v>-55.64</v>
      </c>
      <c r="H59" s="27">
        <v>-111.28</v>
      </c>
      <c r="I59" s="27">
        <v>-102.72</v>
      </c>
      <c r="J59" s="27">
        <v>-205.44</v>
      </c>
      <c r="K59" s="27">
        <v>-98.44</v>
      </c>
      <c r="L59" s="27">
        <v>-85.6</v>
      </c>
      <c r="M59" s="27">
        <v>-42.8</v>
      </c>
      <c r="N59" s="27">
        <f t="shared" si="18"/>
        <v>-1232.6399999999999</v>
      </c>
    </row>
    <row r="60" spans="1:14" ht="18.75" customHeight="1">
      <c r="A60" s="17" t="s">
        <v>58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27">
        <f t="shared" si="18"/>
        <v>0</v>
      </c>
    </row>
    <row r="61" spans="1:14" ht="18.75" customHeight="1">
      <c r="A61" s="17" t="s">
        <v>97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27">
        <f t="shared" si="18"/>
        <v>0</v>
      </c>
    </row>
    <row r="62" spans="1:14" ht="15" customHeight="1">
      <c r="A62" s="35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20"/>
    </row>
    <row r="63" spans="1:14" ht="15.75">
      <c r="A63" s="2" t="s">
        <v>101</v>
      </c>
      <c r="B63" s="32">
        <f aca="true" t="shared" si="22" ref="B63:M63">+B42+B48</f>
        <v>869449.3881088719</v>
      </c>
      <c r="C63" s="32">
        <f t="shared" si="22"/>
        <v>603082.5844091804</v>
      </c>
      <c r="D63" s="32">
        <f t="shared" si="22"/>
        <v>587294.4603420838</v>
      </c>
      <c r="E63" s="32">
        <f t="shared" si="22"/>
        <v>115628.47837886336</v>
      </c>
      <c r="F63" s="32">
        <f t="shared" si="22"/>
        <v>570792.4970540812</v>
      </c>
      <c r="G63" s="32">
        <f t="shared" si="22"/>
        <v>698064.744391773</v>
      </c>
      <c r="H63" s="32">
        <f t="shared" si="22"/>
        <v>745806.0677601419</v>
      </c>
      <c r="I63" s="32">
        <f t="shared" si="22"/>
        <v>687931.1207282454</v>
      </c>
      <c r="J63" s="32">
        <f t="shared" si="22"/>
        <v>521672.9358254393</v>
      </c>
      <c r="K63" s="32">
        <f t="shared" si="22"/>
        <v>597008.8224102751</v>
      </c>
      <c r="L63" s="32">
        <f t="shared" si="22"/>
        <v>318732.6446827019</v>
      </c>
      <c r="M63" s="32">
        <f t="shared" si="22"/>
        <v>161590.89044764586</v>
      </c>
      <c r="N63" s="32">
        <f>SUM(B63:M63)</f>
        <v>6477054.634539302</v>
      </c>
    </row>
    <row r="64" spans="1:14" ht="15" customHeight="1">
      <c r="A64" s="37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2"/>
    </row>
    <row r="65" spans="1:14" ht="15" customHeight="1">
      <c r="A65" s="31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4"/>
    </row>
    <row r="66" spans="1:14" ht="18.75" customHeight="1">
      <c r="A66" s="2" t="s">
        <v>99</v>
      </c>
      <c r="B66" s="39">
        <f>SUM(B67:B80)</f>
        <v>869449.39</v>
      </c>
      <c r="C66" s="39">
        <f aca="true" t="shared" si="23" ref="C66:M66">SUM(C67:C80)</f>
        <v>603082.58</v>
      </c>
      <c r="D66" s="39">
        <f t="shared" si="23"/>
        <v>587294.46</v>
      </c>
      <c r="E66" s="39">
        <f t="shared" si="23"/>
        <v>115628.48</v>
      </c>
      <c r="F66" s="39">
        <f t="shared" si="23"/>
        <v>570792.5</v>
      </c>
      <c r="G66" s="39">
        <f t="shared" si="23"/>
        <v>698064.74</v>
      </c>
      <c r="H66" s="39">
        <f t="shared" si="23"/>
        <v>745806.06</v>
      </c>
      <c r="I66" s="39">
        <f t="shared" si="23"/>
        <v>687931.12</v>
      </c>
      <c r="J66" s="39">
        <f t="shared" si="23"/>
        <v>521672.94</v>
      </c>
      <c r="K66" s="39">
        <f t="shared" si="23"/>
        <v>597008.82</v>
      </c>
      <c r="L66" s="39">
        <f t="shared" si="23"/>
        <v>318732.64</v>
      </c>
      <c r="M66" s="39">
        <f t="shared" si="23"/>
        <v>161590.89</v>
      </c>
      <c r="N66" s="32">
        <f>SUM(N67:N80)</f>
        <v>6477054.62</v>
      </c>
    </row>
    <row r="67" spans="1:14" ht="18.75" customHeight="1">
      <c r="A67" s="17" t="s">
        <v>91</v>
      </c>
      <c r="B67" s="39">
        <v>169090.58</v>
      </c>
      <c r="C67" s="39">
        <v>170333.29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2">
        <f>SUM(B67:M67)</f>
        <v>339423.87</v>
      </c>
    </row>
    <row r="68" spans="1:14" ht="18.75" customHeight="1">
      <c r="A68" s="17" t="s">
        <v>92</v>
      </c>
      <c r="B68" s="39">
        <v>700358.81</v>
      </c>
      <c r="C68" s="39">
        <v>432749.29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2">
        <f aca="true" t="shared" si="24" ref="N68:N79">SUM(B68:M68)</f>
        <v>1133108.1</v>
      </c>
    </row>
    <row r="69" spans="1:14" ht="18.75" customHeight="1">
      <c r="A69" s="17" t="s">
        <v>74</v>
      </c>
      <c r="B69" s="38">
        <v>0</v>
      </c>
      <c r="C69" s="38">
        <v>0</v>
      </c>
      <c r="D69" s="29">
        <f>577925.85+9368.61</f>
        <v>587294.46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29">
        <f t="shared" si="24"/>
        <v>587294.46</v>
      </c>
    </row>
    <row r="70" spans="1:14" ht="18.75" customHeight="1">
      <c r="A70" s="17" t="s">
        <v>65</v>
      </c>
      <c r="B70" s="38">
        <v>0</v>
      </c>
      <c r="C70" s="38">
        <v>0</v>
      </c>
      <c r="D70" s="38">
        <v>0</v>
      </c>
      <c r="E70" s="29">
        <v>115628.48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2">
        <f t="shared" si="24"/>
        <v>115628.48</v>
      </c>
    </row>
    <row r="71" spans="1:14" ht="18.75" customHeight="1">
      <c r="A71" s="17" t="s">
        <v>66</v>
      </c>
      <c r="B71" s="38">
        <v>0</v>
      </c>
      <c r="C71" s="38">
        <v>0</v>
      </c>
      <c r="D71" s="38">
        <v>0</v>
      </c>
      <c r="E71" s="38">
        <v>0</v>
      </c>
      <c r="F71" s="29">
        <v>570792.5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29">
        <f t="shared" si="24"/>
        <v>570792.5</v>
      </c>
    </row>
    <row r="72" spans="1:14" ht="18.75" customHeight="1">
      <c r="A72" s="17" t="s">
        <v>105</v>
      </c>
      <c r="B72" s="38">
        <v>0</v>
      </c>
      <c r="C72" s="38">
        <v>0</v>
      </c>
      <c r="D72" s="38">
        <v>0</v>
      </c>
      <c r="E72" s="38">
        <v>0</v>
      </c>
      <c r="F72" s="38">
        <v>0</v>
      </c>
      <c r="G72" s="39">
        <v>698064.74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2">
        <f t="shared" si="24"/>
        <v>698064.74</v>
      </c>
    </row>
    <row r="73" spans="1:14" ht="18.75" customHeight="1">
      <c r="A73" s="17" t="s">
        <v>67</v>
      </c>
      <c r="B73" s="38">
        <v>0</v>
      </c>
      <c r="C73" s="38">
        <v>0</v>
      </c>
      <c r="D73" s="38">
        <v>0</v>
      </c>
      <c r="E73" s="38">
        <v>0</v>
      </c>
      <c r="F73" s="38">
        <v>0</v>
      </c>
      <c r="G73" s="38">
        <v>0</v>
      </c>
      <c r="H73" s="39">
        <v>574288.43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2">
        <f t="shared" si="24"/>
        <v>574288.43</v>
      </c>
    </row>
    <row r="74" spans="1:14" ht="18.75" customHeight="1">
      <c r="A74" s="17" t="s">
        <v>68</v>
      </c>
      <c r="B74" s="38">
        <v>0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9">
        <v>171517.63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2">
        <f t="shared" si="24"/>
        <v>171517.63</v>
      </c>
    </row>
    <row r="75" spans="1:14" ht="18.75" customHeight="1">
      <c r="A75" s="17" t="s">
        <v>69</v>
      </c>
      <c r="B75" s="38">
        <v>0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29">
        <v>687931.12</v>
      </c>
      <c r="J75" s="38">
        <v>0</v>
      </c>
      <c r="K75" s="38">
        <v>0</v>
      </c>
      <c r="L75" s="38">
        <v>0</v>
      </c>
      <c r="M75" s="38">
        <v>0</v>
      </c>
      <c r="N75" s="29">
        <f t="shared" si="24"/>
        <v>687931.12</v>
      </c>
    </row>
    <row r="76" spans="1:14" ht="18.75" customHeight="1">
      <c r="A76" s="17" t="s">
        <v>70</v>
      </c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29">
        <v>521672.94</v>
      </c>
      <c r="K76" s="38">
        <v>0</v>
      </c>
      <c r="L76" s="38">
        <v>0</v>
      </c>
      <c r="M76" s="38">
        <v>0</v>
      </c>
      <c r="N76" s="32">
        <f t="shared" si="24"/>
        <v>521672.94</v>
      </c>
    </row>
    <row r="77" spans="1:14" ht="18.75" customHeight="1">
      <c r="A77" s="17" t="s">
        <v>71</v>
      </c>
      <c r="B77" s="38">
        <v>0</v>
      </c>
      <c r="C77" s="38">
        <v>0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29">
        <v>597008.82</v>
      </c>
      <c r="L77" s="38">
        <v>0</v>
      </c>
      <c r="M77" s="66"/>
      <c r="N77" s="29">
        <f t="shared" si="24"/>
        <v>597008.82</v>
      </c>
    </row>
    <row r="78" spans="1:14" ht="18.75" customHeight="1">
      <c r="A78" s="17" t="s">
        <v>72</v>
      </c>
      <c r="B78" s="38">
        <v>0</v>
      </c>
      <c r="C78" s="38">
        <v>0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29">
        <v>318732.64</v>
      </c>
      <c r="M78" s="38">
        <v>0</v>
      </c>
      <c r="N78" s="32">
        <f t="shared" si="24"/>
        <v>318732.64</v>
      </c>
    </row>
    <row r="79" spans="1:14" ht="18.75" customHeight="1">
      <c r="A79" s="17" t="s">
        <v>73</v>
      </c>
      <c r="B79" s="38">
        <v>0</v>
      </c>
      <c r="C79" s="38">
        <v>0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29">
        <v>161590.89</v>
      </c>
      <c r="N79" s="29">
        <f t="shared" si="24"/>
        <v>161590.89</v>
      </c>
    </row>
    <row r="80" spans="1:14" ht="18.75" customHeight="1">
      <c r="A80" s="37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</row>
    <row r="81" spans="1:14" ht="17.25" customHeight="1">
      <c r="A81" s="73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</row>
    <row r="82" spans="1:14" ht="15" customHeight="1">
      <c r="A82" s="40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2"/>
    </row>
    <row r="83" spans="1:14" ht="18.75" customHeight="1">
      <c r="A83" s="2" t="s">
        <v>89</v>
      </c>
      <c r="B83" s="38">
        <v>0</v>
      </c>
      <c r="C83" s="38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2"/>
    </row>
    <row r="84" spans="1:14" ht="18.75" customHeight="1">
      <c r="A84" s="17" t="s">
        <v>93</v>
      </c>
      <c r="B84" s="48">
        <v>2.06379871751416</v>
      </c>
      <c r="C84" s="48">
        <v>2.0885021944442523</v>
      </c>
      <c r="D84" s="48">
        <v>0</v>
      </c>
      <c r="E84" s="48">
        <v>0</v>
      </c>
      <c r="F84" s="38">
        <v>0</v>
      </c>
      <c r="G84" s="38">
        <v>0</v>
      </c>
      <c r="H84" s="48">
        <v>0</v>
      </c>
      <c r="I84" s="48">
        <v>0</v>
      </c>
      <c r="J84" s="48">
        <v>0</v>
      </c>
      <c r="K84" s="38">
        <v>0</v>
      </c>
      <c r="L84" s="48">
        <v>0</v>
      </c>
      <c r="M84" s="48">
        <v>0</v>
      </c>
      <c r="N84" s="32"/>
    </row>
    <row r="85" spans="1:14" ht="18.75" customHeight="1">
      <c r="A85" s="17" t="s">
        <v>94</v>
      </c>
      <c r="B85" s="48">
        <v>1.804886544703228</v>
      </c>
      <c r="C85" s="48">
        <v>1.729651578933164</v>
      </c>
      <c r="D85" s="48">
        <v>0</v>
      </c>
      <c r="E85" s="48">
        <v>0</v>
      </c>
      <c r="F85" s="38">
        <v>0</v>
      </c>
      <c r="G85" s="38">
        <v>0</v>
      </c>
      <c r="H85" s="48">
        <v>0</v>
      </c>
      <c r="I85" s="48">
        <v>0</v>
      </c>
      <c r="J85" s="48">
        <v>0</v>
      </c>
      <c r="K85" s="38">
        <v>0</v>
      </c>
      <c r="L85" s="48">
        <v>0</v>
      </c>
      <c r="M85" s="48">
        <v>0</v>
      </c>
      <c r="N85" s="32"/>
    </row>
    <row r="86" spans="1:14" ht="18.75" customHeight="1">
      <c r="A86" s="17" t="s">
        <v>84</v>
      </c>
      <c r="B86" s="48">
        <v>0</v>
      </c>
      <c r="C86" s="48">
        <v>0</v>
      </c>
      <c r="D86" s="24">
        <f>(D$43+D$44+D$45)/D$7</f>
        <v>1.669306367806864</v>
      </c>
      <c r="E86" s="48">
        <v>0</v>
      </c>
      <c r="F86" s="38">
        <v>0</v>
      </c>
      <c r="G86" s="38">
        <v>0</v>
      </c>
      <c r="H86" s="48">
        <v>0</v>
      </c>
      <c r="I86" s="48">
        <v>0</v>
      </c>
      <c r="J86" s="48">
        <v>0</v>
      </c>
      <c r="K86" s="38">
        <v>0</v>
      </c>
      <c r="L86" s="48">
        <v>0</v>
      </c>
      <c r="M86" s="48">
        <v>0</v>
      </c>
      <c r="N86" s="29"/>
    </row>
    <row r="87" spans="1:14" ht="18.75" customHeight="1">
      <c r="A87" s="17" t="s">
        <v>75</v>
      </c>
      <c r="B87" s="48">
        <v>0</v>
      </c>
      <c r="C87" s="48">
        <v>0</v>
      </c>
      <c r="D87" s="48">
        <v>0</v>
      </c>
      <c r="E87" s="48">
        <f>(E$43+E$44+E$45)/E$7</f>
        <v>2.1294654624549407</v>
      </c>
      <c r="F87" s="38">
        <v>0</v>
      </c>
      <c r="G87" s="38">
        <v>0</v>
      </c>
      <c r="H87" s="48">
        <v>0</v>
      </c>
      <c r="I87" s="48">
        <v>0</v>
      </c>
      <c r="J87" s="48">
        <v>0</v>
      </c>
      <c r="K87" s="38">
        <v>0</v>
      </c>
      <c r="L87" s="48">
        <v>0</v>
      </c>
      <c r="M87" s="48">
        <v>0</v>
      </c>
      <c r="N87" s="32"/>
    </row>
    <row r="88" spans="1:14" ht="18.75" customHeight="1">
      <c r="A88" s="17" t="s">
        <v>76</v>
      </c>
      <c r="B88" s="48">
        <v>0</v>
      </c>
      <c r="C88" s="48">
        <v>0</v>
      </c>
      <c r="D88" s="48">
        <v>0</v>
      </c>
      <c r="E88" s="48">
        <v>0</v>
      </c>
      <c r="F88" s="48">
        <f>(F$43+F$44+F$45)/F$7</f>
        <v>1.9603279322201124</v>
      </c>
      <c r="G88" s="38">
        <v>0</v>
      </c>
      <c r="H88" s="48">
        <v>0</v>
      </c>
      <c r="I88" s="48">
        <v>0</v>
      </c>
      <c r="J88" s="48">
        <v>0</v>
      </c>
      <c r="K88" s="38">
        <v>0</v>
      </c>
      <c r="L88" s="48">
        <v>0</v>
      </c>
      <c r="M88" s="48">
        <v>0</v>
      </c>
      <c r="N88" s="29"/>
    </row>
    <row r="89" spans="1:14" ht="18.75" customHeight="1">
      <c r="A89" s="17" t="s">
        <v>102</v>
      </c>
      <c r="B89" s="48">
        <v>0</v>
      </c>
      <c r="C89" s="48">
        <v>0</v>
      </c>
      <c r="D89" s="48">
        <v>0</v>
      </c>
      <c r="E89" s="48">
        <v>0</v>
      </c>
      <c r="F89" s="38">
        <v>0</v>
      </c>
      <c r="G89" s="48">
        <f>(G$43+G$44+G$45)/G$7</f>
        <v>1.5540409883125565</v>
      </c>
      <c r="H89" s="48">
        <v>0</v>
      </c>
      <c r="I89" s="48">
        <v>0</v>
      </c>
      <c r="J89" s="48">
        <v>0</v>
      </c>
      <c r="K89" s="38">
        <v>0</v>
      </c>
      <c r="L89" s="48">
        <v>0</v>
      </c>
      <c r="M89" s="48">
        <v>0</v>
      </c>
      <c r="N89" s="32"/>
    </row>
    <row r="90" spans="1:14" ht="18.75" customHeight="1">
      <c r="A90" s="17" t="s">
        <v>77</v>
      </c>
      <c r="B90" s="48">
        <v>0</v>
      </c>
      <c r="C90" s="48">
        <v>0</v>
      </c>
      <c r="D90" s="48">
        <v>0</v>
      </c>
      <c r="E90" s="48">
        <v>0</v>
      </c>
      <c r="F90" s="38">
        <v>0</v>
      </c>
      <c r="G90" s="38">
        <v>0</v>
      </c>
      <c r="H90" s="48">
        <v>1.8272278321145092</v>
      </c>
      <c r="I90" s="48">
        <v>0</v>
      </c>
      <c r="J90" s="48">
        <v>0</v>
      </c>
      <c r="K90" s="38">
        <v>0</v>
      </c>
      <c r="L90" s="48">
        <v>0</v>
      </c>
      <c r="M90" s="48">
        <v>0</v>
      </c>
      <c r="N90" s="32"/>
    </row>
    <row r="91" spans="1:14" ht="18.75" customHeight="1">
      <c r="A91" s="17" t="s">
        <v>78</v>
      </c>
      <c r="B91" s="48">
        <v>0</v>
      </c>
      <c r="C91" s="48">
        <v>0</v>
      </c>
      <c r="D91" s="48">
        <v>0</v>
      </c>
      <c r="E91" s="48">
        <v>0</v>
      </c>
      <c r="F91" s="38">
        <v>0</v>
      </c>
      <c r="G91" s="38">
        <v>0</v>
      </c>
      <c r="H91" s="48">
        <v>1.785930172312499</v>
      </c>
      <c r="I91" s="48">
        <v>0</v>
      </c>
      <c r="J91" s="48">
        <v>0</v>
      </c>
      <c r="K91" s="38">
        <v>0</v>
      </c>
      <c r="L91" s="48">
        <v>0</v>
      </c>
      <c r="M91" s="48">
        <v>0</v>
      </c>
      <c r="N91" s="32"/>
    </row>
    <row r="92" spans="1:14" ht="18.75" customHeight="1">
      <c r="A92" s="17" t="s">
        <v>79</v>
      </c>
      <c r="B92" s="48">
        <v>0</v>
      </c>
      <c r="C92" s="48">
        <v>0</v>
      </c>
      <c r="D92" s="48">
        <v>0</v>
      </c>
      <c r="E92" s="48">
        <v>0</v>
      </c>
      <c r="F92" s="38">
        <v>0</v>
      </c>
      <c r="G92" s="38">
        <v>0</v>
      </c>
      <c r="H92" s="48">
        <v>0</v>
      </c>
      <c r="I92" s="48">
        <f>(I$43+I$44+I$45)/I$7</f>
        <v>1.771351148180135</v>
      </c>
      <c r="J92" s="48">
        <v>0</v>
      </c>
      <c r="K92" s="38">
        <v>0</v>
      </c>
      <c r="L92" s="48">
        <v>0</v>
      </c>
      <c r="M92" s="48">
        <v>0</v>
      </c>
      <c r="N92" s="29"/>
    </row>
    <row r="93" spans="1:14" ht="18.75" customHeight="1">
      <c r="A93" s="17" t="s">
        <v>80</v>
      </c>
      <c r="B93" s="48">
        <v>0</v>
      </c>
      <c r="C93" s="48">
        <v>0</v>
      </c>
      <c r="D93" s="48">
        <v>0</v>
      </c>
      <c r="E93" s="48">
        <v>0</v>
      </c>
      <c r="F93" s="38">
        <v>0</v>
      </c>
      <c r="G93" s="38">
        <v>0</v>
      </c>
      <c r="H93" s="48">
        <v>0</v>
      </c>
      <c r="I93" s="48">
        <v>0</v>
      </c>
      <c r="J93" s="48">
        <f>(J$43+J$44+J$45)/J$7</f>
        <v>1.989622456125537</v>
      </c>
      <c r="K93" s="38">
        <v>0</v>
      </c>
      <c r="L93" s="48">
        <v>0</v>
      </c>
      <c r="M93" s="48">
        <v>0</v>
      </c>
      <c r="N93" s="32"/>
    </row>
    <row r="94" spans="1:14" ht="18.75" customHeight="1">
      <c r="A94" s="17" t="s">
        <v>81</v>
      </c>
      <c r="B94" s="48">
        <v>0</v>
      </c>
      <c r="C94" s="48">
        <v>0</v>
      </c>
      <c r="D94" s="48">
        <v>0</v>
      </c>
      <c r="E94" s="48">
        <v>0</v>
      </c>
      <c r="F94" s="38">
        <v>0</v>
      </c>
      <c r="G94" s="38">
        <v>0</v>
      </c>
      <c r="H94" s="48">
        <v>0</v>
      </c>
      <c r="I94" s="48">
        <v>0</v>
      </c>
      <c r="J94" s="48">
        <v>0</v>
      </c>
      <c r="K94" s="24">
        <f>(K$43+K$44+K$45)/K$7</f>
        <v>1.906729308581814</v>
      </c>
      <c r="L94" s="48">
        <v>0</v>
      </c>
      <c r="M94" s="48">
        <v>0</v>
      </c>
      <c r="N94" s="29"/>
    </row>
    <row r="95" spans="1:14" ht="18.75" customHeight="1">
      <c r="A95" s="17" t="s">
        <v>82</v>
      </c>
      <c r="B95" s="48">
        <v>0</v>
      </c>
      <c r="C95" s="48">
        <v>0</v>
      </c>
      <c r="D95" s="48">
        <v>0</v>
      </c>
      <c r="E95" s="48">
        <v>0</v>
      </c>
      <c r="F95" s="38">
        <v>0</v>
      </c>
      <c r="G95" s="38">
        <v>0</v>
      </c>
      <c r="H95" s="48">
        <v>0</v>
      </c>
      <c r="I95" s="48">
        <v>0</v>
      </c>
      <c r="J95" s="48">
        <v>0</v>
      </c>
      <c r="K95" s="48">
        <v>0</v>
      </c>
      <c r="L95" s="48">
        <f>(L$43+L$44+L$45)/L$7</f>
        <v>2.2659329212720793</v>
      </c>
      <c r="M95" s="48">
        <v>0</v>
      </c>
      <c r="N95" s="67"/>
    </row>
    <row r="96" spans="1:14" ht="18.75" customHeight="1">
      <c r="A96" s="37" t="s">
        <v>83</v>
      </c>
      <c r="B96" s="49">
        <v>0</v>
      </c>
      <c r="C96" s="49">
        <v>0</v>
      </c>
      <c r="D96" s="49">
        <v>0</v>
      </c>
      <c r="E96" s="49">
        <v>0</v>
      </c>
      <c r="F96" s="49">
        <v>0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49">
        <v>0</v>
      </c>
      <c r="M96" s="53">
        <f>(M$43+M$44+M$45)/M$7</f>
        <v>2.2142463382792243</v>
      </c>
      <c r="N96" s="54"/>
    </row>
    <row r="97" ht="21" customHeight="1">
      <c r="A97" s="43" t="s">
        <v>100</v>
      </c>
    </row>
    <row r="100" ht="14.25">
      <c r="B100" s="44"/>
    </row>
    <row r="101" ht="14.25">
      <c r="H101" s="45"/>
    </row>
    <row r="103" spans="8:11" ht="14.25">
      <c r="H103" s="46"/>
      <c r="I103" s="47"/>
      <c r="J103" s="47"/>
      <c r="K103" s="47"/>
    </row>
  </sheetData>
  <sheetProtection/>
  <mergeCells count="6">
    <mergeCell ref="A81:N81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2015-12-17T19:04:33Z</dcterms:modified>
  <cp:category/>
  <cp:version/>
  <cp:contentType/>
  <cp:contentStatus/>
</cp:coreProperties>
</file>