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<sst xmlns="http://schemas.openxmlformats.org/spreadsheetml/2006/main" count="109" uniqueCount="107">
  <si>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</si>
  <si>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</si>
  <si>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</si>
  <si>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</si>
  <si>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</si>
  <si>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</si>
  <si>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</si>
  <si>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</si>
  <si>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</si>
  <si>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</si>
  <si>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</si>
  <si>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</si>
  <si>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</si>
  <si>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</si>
  <si>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</si>
  <si>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</si>
  <si>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</si>
  <si>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</si>
  <si>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</si>
  <si>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</si>
  <si>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</si>
  <si>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</si>
  <si>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</si>
  <si>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</si>
  <si>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</si>
  <si>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</si>
  <si>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</si>
  <si>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</si>
  <si>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</si>
  <si>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</si>
  <si>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</si>
  <si>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</si>
  <si>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</si>
  <si>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</si>
  <si>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</si>
  <si>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</si>
  <si>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</si>
  <si>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</si>
  <si>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</si>
  <si>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</si>
  <si>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</si>
  <si>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</si>
  <si>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</si>
  <si>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</si>
  <si>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</si>
  <si>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</si>
  <si>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</si>
  <si>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</si>
  <si>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</si>
  <si>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</si>
  <si>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</si>
  <si>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</si>
  <si>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</si>
  <si>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</si>
  <si>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</si>
  <si>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</si>
  <si>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</si>
  <si>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</si>
  <si>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</si>
  <si>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</si>
  <si>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</si>
  <si>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</si>
  <si>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</si>
  <si>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</si>
  <si>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</si>
  <si>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</si>
  <si>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</si>
  <si>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</si>
  <si>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</si>
  <si>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</si>
  <si>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</si>
  <si>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</si>
  <si>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</si>
  <si>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</si>
  <si>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</si>
  <si>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</si>
  <si>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</si>
  <si>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</si>
  <si>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</si>
  <si>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</si>
  <si>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</si>
  <si>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</si>
  <si>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</si>
  <si>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</si>
  <si>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</si>
  <si>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</si>
  <si>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</si>
  <si>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</si>
  <si>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</si>
  <si>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</si>
  <si>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</si>
  <si>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</si>
  <si>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</si>
  <si>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</si>
  <si>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</si>
  <si>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</si>
  <si>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</si>
  <si>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</si>
  <si>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</si>
  <si>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</si>
  <si>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</si>
  <si>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</si>
  <si>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</si>
  <si>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</si>
  <si>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</si>
  <si>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</si>
  <si>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04/12/15 - VENCIMENTO 11/12/15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</si>
</sst>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530450</v>
      </c>
      <c r="C7" s="10">
        <f>C8+C20+C24</f>
        <v>393046</v>
      </c>
      <c r="D7" s="10">
        <f>D8+D20+D24</f>
        <v>395606</v>
      </c>
      <c r="E7" s="10">
        <f>E8+E20+E24</f>
        <v>71235</v>
      </c>
      <c r="F7" s="10">
        <f aca="true" t="shared" si="0" ref="F7:M7">F8+F20+F24</f>
        <v>335005</v>
      </c>
      <c r="G7" s="10">
        <f t="shared" si="0"/>
        <v>539319</v>
      </c>
      <c r="H7" s="10">
        <f t="shared" si="0"/>
        <v>494590</v>
      </c>
      <c r="I7" s="10">
        <f t="shared" si="0"/>
        <v>443268</v>
      </c>
      <c r="J7" s="10">
        <f t="shared" si="0"/>
        <v>316462</v>
      </c>
      <c r="K7" s="10">
        <f t="shared" si="0"/>
        <v>372094</v>
      </c>
      <c r="L7" s="10">
        <f t="shared" si="0"/>
        <v>166798</v>
      </c>
      <c r="M7" s="10">
        <f t="shared" si="0"/>
        <v>88506</v>
      </c>
      <c r="N7" s="10">
        <f>+N8+N20+N24</f>
        <v>4146379</v>
      </c>
    </row>
    <row r="8" spans="1:14" ht="18.75" customHeight="1">
      <c r="A8" s="11" t="s">
        <v>27</v>
      </c>
      <c r="B8" s="12">
        <f>+B9+B12+B16</f>
        <v>314490</v>
      </c>
      <c r="C8" s="12">
        <f>+C9+C12+C16</f>
        <v>243361</v>
      </c>
      <c r="D8" s="12">
        <f>+D9+D12+D16</f>
        <v>260464</v>
      </c>
      <c r="E8" s="12">
        <f>+E9+E12+E16</f>
        <v>44429</v>
      </c>
      <c r="F8" s="12">
        <f aca="true" t="shared" si="1" ref="F8:M8">+F9+F12+F16</f>
        <v>210114</v>
      </c>
      <c r="G8" s="12">
        <f t="shared" si="1"/>
        <v>339382</v>
      </c>
      <c r="H8" s="12">
        <f t="shared" si="1"/>
        <v>299153</v>
      </c>
      <c r="I8" s="12">
        <f t="shared" si="1"/>
        <v>275808</v>
      </c>
      <c r="J8" s="12">
        <f t="shared" si="1"/>
        <v>197729</v>
      </c>
      <c r="K8" s="12">
        <f t="shared" si="1"/>
        <v>219817</v>
      </c>
      <c r="L8" s="12">
        <f t="shared" si="1"/>
        <v>106203</v>
      </c>
      <c r="M8" s="12">
        <f t="shared" si="1"/>
        <v>57945</v>
      </c>
      <c r="N8" s="12">
        <f>SUM(B8:M8)</f>
        <v>2568895</v>
      </c>
    </row>
    <row r="9" spans="1:14" ht="18.75" customHeight="1">
      <c r="A9" s="13" t="s">
        <v>4</v>
      </c>
      <c r="B9" s="14">
        <v>28207</v>
      </c>
      <c r="C9" s="14">
        <v>29380</v>
      </c>
      <c r="D9" s="14">
        <v>20011</v>
      </c>
      <c r="E9" s="14">
        <v>4037</v>
      </c>
      <c r="F9" s="14">
        <v>17000</v>
      </c>
      <c r="G9" s="14">
        <v>31389</v>
      </c>
      <c r="H9" s="14">
        <v>38086</v>
      </c>
      <c r="I9" s="14">
        <v>18538</v>
      </c>
      <c r="J9" s="14">
        <v>24253</v>
      </c>
      <c r="K9" s="14">
        <v>18710</v>
      </c>
      <c r="L9" s="14">
        <v>13475</v>
      </c>
      <c r="M9" s="14">
        <v>8178</v>
      </c>
      <c r="N9" s="12">
        <f aca="true" t="shared" si="2" ref="N9:N19">SUM(B9:M9)</f>
        <v>251264</v>
      </c>
    </row>
    <row r="10" spans="1:14" ht="18.75" customHeight="1">
      <c r="A10" s="15" t="s">
        <v>5</v>
      </c>
      <c r="B10" s="14">
        <f>+B9-B11</f>
        <v>28207</v>
      </c>
      <c r="C10" s="14">
        <f>+C9-C11</f>
        <v>29380</v>
      </c>
      <c r="D10" s="14">
        <f>+D9-D11</f>
        <v>20011</v>
      </c>
      <c r="E10" s="14">
        <f>+E9-E11</f>
        <v>4037</v>
      </c>
      <c r="F10" s="14">
        <f aca="true" t="shared" si="3" ref="F10:M10">+F9-F11</f>
        <v>17000</v>
      </c>
      <c r="G10" s="14">
        <f t="shared" si="3"/>
        <v>31389</v>
      </c>
      <c r="H10" s="14">
        <f t="shared" si="3"/>
        <v>38023</v>
      </c>
      <c r="I10" s="14">
        <f t="shared" si="3"/>
        <v>18538</v>
      </c>
      <c r="J10" s="14">
        <f t="shared" si="3"/>
        <v>24253</v>
      </c>
      <c r="K10" s="14">
        <f t="shared" si="3"/>
        <v>18710</v>
      </c>
      <c r="L10" s="14">
        <f t="shared" si="3"/>
        <v>13475</v>
      </c>
      <c r="M10" s="14">
        <f t="shared" si="3"/>
        <v>8178</v>
      </c>
      <c r="N10" s="12">
        <f t="shared" si="2"/>
        <v>251201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63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63</v>
      </c>
    </row>
    <row r="12" spans="1:14" ht="18.75" customHeight="1">
      <c r="A12" s="16" t="s">
        <v>22</v>
      </c>
      <c r="B12" s="14">
        <f>B13+B14+B15</f>
        <v>205831</v>
      </c>
      <c r="C12" s="14">
        <f>C13+C14+C15</f>
        <v>158623</v>
      </c>
      <c r="D12" s="14">
        <f>D13+D14+D15</f>
        <v>185875</v>
      </c>
      <c r="E12" s="14">
        <f>E13+E14+E15</f>
        <v>30569</v>
      </c>
      <c r="F12" s="14">
        <f aca="true" t="shared" si="4" ref="F12:M12">F13+F14+F15</f>
        <v>140942</v>
      </c>
      <c r="G12" s="14">
        <f t="shared" si="4"/>
        <v>231666</v>
      </c>
      <c r="H12" s="14">
        <f t="shared" si="4"/>
        <v>198261</v>
      </c>
      <c r="I12" s="14">
        <f t="shared" si="4"/>
        <v>193784</v>
      </c>
      <c r="J12" s="14">
        <f t="shared" si="4"/>
        <v>131184</v>
      </c>
      <c r="K12" s="14">
        <f t="shared" si="4"/>
        <v>148586</v>
      </c>
      <c r="L12" s="14">
        <f t="shared" si="4"/>
        <v>73267</v>
      </c>
      <c r="M12" s="14">
        <f t="shared" si="4"/>
        <v>40283</v>
      </c>
      <c r="N12" s="12">
        <f t="shared" si="2"/>
        <v>1738871</v>
      </c>
    </row>
    <row r="13" spans="1:14" ht="18.75" customHeight="1">
      <c r="A13" s="15" t="s">
        <v>7</v>
      </c>
      <c r="B13" s="14">
        <v>100114</v>
      </c>
      <c r="C13" s="14">
        <v>77767</v>
      </c>
      <c r="D13" s="14">
        <v>88963</v>
      </c>
      <c r="E13" s="14">
        <v>15004</v>
      </c>
      <c r="F13" s="14">
        <v>67389</v>
      </c>
      <c r="G13" s="14">
        <v>112090</v>
      </c>
      <c r="H13" s="14">
        <v>101095</v>
      </c>
      <c r="I13" s="14">
        <v>97825</v>
      </c>
      <c r="J13" s="14">
        <v>63083</v>
      </c>
      <c r="K13" s="14">
        <v>72056</v>
      </c>
      <c r="L13" s="14">
        <v>35571</v>
      </c>
      <c r="M13" s="14">
        <v>18765</v>
      </c>
      <c r="N13" s="12">
        <f t="shared" si="2"/>
        <v>849722</v>
      </c>
    </row>
    <row r="14" spans="1:14" ht="18.75" customHeight="1">
      <c r="A14" s="15" t="s">
        <v>8</v>
      </c>
      <c r="B14" s="14">
        <v>98235</v>
      </c>
      <c r="C14" s="14">
        <v>72376</v>
      </c>
      <c r="D14" s="14">
        <v>90943</v>
      </c>
      <c r="E14" s="14">
        <v>14118</v>
      </c>
      <c r="F14" s="14">
        <v>66924</v>
      </c>
      <c r="G14" s="14">
        <v>106717</v>
      </c>
      <c r="H14" s="14">
        <v>88706</v>
      </c>
      <c r="I14" s="14">
        <v>90634</v>
      </c>
      <c r="J14" s="14">
        <v>62794</v>
      </c>
      <c r="K14" s="14">
        <v>71762</v>
      </c>
      <c r="L14" s="14">
        <v>34812</v>
      </c>
      <c r="M14" s="14">
        <v>20267</v>
      </c>
      <c r="N14" s="12">
        <f t="shared" si="2"/>
        <v>818288</v>
      </c>
    </row>
    <row r="15" spans="1:14" ht="18.75" customHeight="1">
      <c r="A15" s="15" t="s">
        <v>9</v>
      </c>
      <c r="B15" s="14">
        <v>7482</v>
      </c>
      <c r="C15" s="14">
        <v>8480</v>
      </c>
      <c r="D15" s="14">
        <v>5969</v>
      </c>
      <c r="E15" s="14">
        <v>1447</v>
      </c>
      <c r="F15" s="14">
        <v>6629</v>
      </c>
      <c r="G15" s="14">
        <v>12859</v>
      </c>
      <c r="H15" s="14">
        <v>8460</v>
      </c>
      <c r="I15" s="14">
        <v>5325</v>
      </c>
      <c r="J15" s="14">
        <v>5307</v>
      </c>
      <c r="K15" s="14">
        <v>4768</v>
      </c>
      <c r="L15" s="14">
        <v>2884</v>
      </c>
      <c r="M15" s="14">
        <v>1251</v>
      </c>
      <c r="N15" s="12">
        <f t="shared" si="2"/>
        <v>70861</v>
      </c>
    </row>
    <row r="16" spans="1:14" ht="18.75" customHeight="1">
      <c r="A16" s="16" t="s">
        <v>26</v>
      </c>
      <c r="B16" s="14">
        <f>B17+B18+B19</f>
        <v>80452</v>
      </c>
      <c r="C16" s="14">
        <f>C17+C18+C19</f>
        <v>55358</v>
      </c>
      <c r="D16" s="14">
        <f>D17+D18+D19</f>
        <v>54578</v>
      </c>
      <c r="E16" s="14">
        <f>E17+E18+E19</f>
        <v>9823</v>
      </c>
      <c r="F16" s="14">
        <f aca="true" t="shared" si="5" ref="F16:M16">F17+F18+F19</f>
        <v>52172</v>
      </c>
      <c r="G16" s="14">
        <f t="shared" si="5"/>
        <v>76327</v>
      </c>
      <c r="H16" s="14">
        <f t="shared" si="5"/>
        <v>62806</v>
      </c>
      <c r="I16" s="14">
        <f t="shared" si="5"/>
        <v>63486</v>
      </c>
      <c r="J16" s="14">
        <f t="shared" si="5"/>
        <v>42292</v>
      </c>
      <c r="K16" s="14">
        <f t="shared" si="5"/>
        <v>52521</v>
      </c>
      <c r="L16" s="14">
        <f t="shared" si="5"/>
        <v>19461</v>
      </c>
      <c r="M16" s="14">
        <f t="shared" si="5"/>
        <v>9484</v>
      </c>
      <c r="N16" s="12">
        <f t="shared" si="2"/>
        <v>578760</v>
      </c>
    </row>
    <row r="17" spans="1:14" ht="18.75" customHeight="1">
      <c r="A17" s="15" t="s">
        <v>23</v>
      </c>
      <c r="B17" s="14">
        <v>9428</v>
      </c>
      <c r="C17" s="14">
        <v>7272</v>
      </c>
      <c r="D17" s="14">
        <v>6383</v>
      </c>
      <c r="E17" s="14">
        <v>1186</v>
      </c>
      <c r="F17" s="14">
        <v>6068</v>
      </c>
      <c r="G17" s="14">
        <v>10389</v>
      </c>
      <c r="H17" s="14">
        <v>8486</v>
      </c>
      <c r="I17" s="14">
        <v>8905</v>
      </c>
      <c r="J17" s="14">
        <v>6111</v>
      </c>
      <c r="K17" s="14">
        <v>7170</v>
      </c>
      <c r="L17" s="14">
        <v>2920</v>
      </c>
      <c r="M17" s="14">
        <v>1247</v>
      </c>
      <c r="N17" s="12">
        <f t="shared" si="2"/>
        <v>75565</v>
      </c>
    </row>
    <row r="18" spans="1:14" ht="18.75" customHeight="1">
      <c r="A18" s="15" t="s">
        <v>24</v>
      </c>
      <c r="B18" s="14">
        <v>4321</v>
      </c>
      <c r="C18" s="14">
        <v>2048</v>
      </c>
      <c r="D18" s="14">
        <v>3950</v>
      </c>
      <c r="E18" s="14">
        <v>540</v>
      </c>
      <c r="F18" s="14">
        <v>2661</v>
      </c>
      <c r="G18" s="14">
        <v>3909</v>
      </c>
      <c r="H18" s="14">
        <v>3925</v>
      </c>
      <c r="I18" s="14">
        <v>4064</v>
      </c>
      <c r="J18" s="14">
        <v>2763</v>
      </c>
      <c r="K18" s="14">
        <v>4234</v>
      </c>
      <c r="L18" s="14">
        <v>1406</v>
      </c>
      <c r="M18" s="14">
        <v>591</v>
      </c>
      <c r="N18" s="12">
        <f t="shared" si="2"/>
        <v>34412</v>
      </c>
    </row>
    <row r="19" spans="1:14" ht="18.75" customHeight="1">
      <c r="A19" s="15" t="s">
        <v>25</v>
      </c>
      <c r="B19" s="14">
        <v>66703</v>
      </c>
      <c r="C19" s="14">
        <v>46038</v>
      </c>
      <c r="D19" s="14">
        <v>44245</v>
      </c>
      <c r="E19" s="14">
        <v>8097</v>
      </c>
      <c r="F19" s="14">
        <v>43443</v>
      </c>
      <c r="G19" s="14">
        <v>62029</v>
      </c>
      <c r="H19" s="14">
        <v>50395</v>
      </c>
      <c r="I19" s="14">
        <v>50517</v>
      </c>
      <c r="J19" s="14">
        <v>33418</v>
      </c>
      <c r="K19" s="14">
        <v>41117</v>
      </c>
      <c r="L19" s="14">
        <v>15135</v>
      </c>
      <c r="M19" s="14">
        <v>7646</v>
      </c>
      <c r="N19" s="12">
        <f t="shared" si="2"/>
        <v>468783</v>
      </c>
    </row>
    <row r="20" spans="1:14" ht="18.75" customHeight="1">
      <c r="A20" s="17" t="s">
        <v>10</v>
      </c>
      <c r="B20" s="18">
        <f>B21+B22+B23</f>
        <v>148756</v>
      </c>
      <c r="C20" s="18">
        <f>C21+C22+C23</f>
        <v>93028</v>
      </c>
      <c r="D20" s="18">
        <f>D21+D22+D23</f>
        <v>83008</v>
      </c>
      <c r="E20" s="18">
        <f>E21+E22+E23</f>
        <v>15176</v>
      </c>
      <c r="F20" s="18">
        <f aca="true" t="shared" si="6" ref="F20:M20">F21+F22+F23</f>
        <v>72564</v>
      </c>
      <c r="G20" s="18">
        <f t="shared" si="6"/>
        <v>119497</v>
      </c>
      <c r="H20" s="18">
        <f t="shared" si="6"/>
        <v>125426</v>
      </c>
      <c r="I20" s="18">
        <f t="shared" si="6"/>
        <v>117748</v>
      </c>
      <c r="J20" s="18">
        <f t="shared" si="6"/>
        <v>76497</v>
      </c>
      <c r="K20" s="18">
        <f t="shared" si="6"/>
        <v>113832</v>
      </c>
      <c r="L20" s="18">
        <f t="shared" si="6"/>
        <v>46835</v>
      </c>
      <c r="M20" s="18">
        <f t="shared" si="6"/>
        <v>24448</v>
      </c>
      <c r="N20" s="12">
        <f aca="true" t="shared" si="7" ref="N20:N26">SUM(B20:M20)</f>
        <v>1036815</v>
      </c>
    </row>
    <row r="21" spans="1:14" ht="18.75" customHeight="1">
      <c r="A21" s="13" t="s">
        <v>11</v>
      </c>
      <c r="B21" s="14">
        <v>79251</v>
      </c>
      <c r="C21" s="14">
        <v>52202</v>
      </c>
      <c r="D21" s="14">
        <v>46131</v>
      </c>
      <c r="E21" s="14">
        <v>8538</v>
      </c>
      <c r="F21" s="14">
        <v>39818</v>
      </c>
      <c r="G21" s="14">
        <v>66823</v>
      </c>
      <c r="H21" s="14">
        <v>72201</v>
      </c>
      <c r="I21" s="14">
        <v>66728</v>
      </c>
      <c r="J21" s="14">
        <v>41557</v>
      </c>
      <c r="K21" s="14">
        <v>61471</v>
      </c>
      <c r="L21" s="14">
        <v>25401</v>
      </c>
      <c r="M21" s="14">
        <v>12904</v>
      </c>
      <c r="N21" s="12">
        <f t="shared" si="7"/>
        <v>573025</v>
      </c>
    </row>
    <row r="22" spans="1:14" ht="18.75" customHeight="1">
      <c r="A22" s="13" t="s">
        <v>12</v>
      </c>
      <c r="B22" s="14">
        <v>65424</v>
      </c>
      <c r="C22" s="14">
        <v>37350</v>
      </c>
      <c r="D22" s="14">
        <v>34634</v>
      </c>
      <c r="E22" s="14">
        <v>6077</v>
      </c>
      <c r="F22" s="14">
        <v>30160</v>
      </c>
      <c r="G22" s="14">
        <v>47639</v>
      </c>
      <c r="H22" s="14">
        <v>49454</v>
      </c>
      <c r="I22" s="14">
        <v>48207</v>
      </c>
      <c r="J22" s="14">
        <v>32620</v>
      </c>
      <c r="K22" s="14">
        <v>49536</v>
      </c>
      <c r="L22" s="14">
        <v>20108</v>
      </c>
      <c r="M22" s="14">
        <v>10967</v>
      </c>
      <c r="N22" s="12">
        <f t="shared" si="7"/>
        <v>432176</v>
      </c>
    </row>
    <row r="23" spans="1:14" ht="18.75" customHeight="1">
      <c r="A23" s="13" t="s">
        <v>13</v>
      </c>
      <c r="B23" s="14">
        <v>4081</v>
      </c>
      <c r="C23" s="14">
        <v>3476</v>
      </c>
      <c r="D23" s="14">
        <v>2243</v>
      </c>
      <c r="E23" s="14">
        <v>561</v>
      </c>
      <c r="F23" s="14">
        <v>2586</v>
      </c>
      <c r="G23" s="14">
        <v>5035</v>
      </c>
      <c r="H23" s="14">
        <v>3771</v>
      </c>
      <c r="I23" s="14">
        <v>2813</v>
      </c>
      <c r="J23" s="14">
        <v>2320</v>
      </c>
      <c r="K23" s="14">
        <v>2825</v>
      </c>
      <c r="L23" s="14">
        <v>1326</v>
      </c>
      <c r="M23" s="14">
        <v>577</v>
      </c>
      <c r="N23" s="12">
        <f t="shared" si="7"/>
        <v>31614</v>
      </c>
    </row>
    <row r="24" spans="1:14" ht="18.75" customHeight="1">
      <c r="A24" s="17" t="s">
        <v>14</v>
      </c>
      <c r="B24" s="14">
        <f>B25+B26</f>
        <v>67204</v>
      </c>
      <c r="C24" s="14">
        <f>C25+C26</f>
        <v>56657</v>
      </c>
      <c r="D24" s="14">
        <f>D25+D26</f>
        <v>52134</v>
      </c>
      <c r="E24" s="14">
        <f>E25+E26</f>
        <v>11630</v>
      </c>
      <c r="F24" s="14">
        <f aca="true" t="shared" si="8" ref="F24:M24">F25+F26</f>
        <v>52327</v>
      </c>
      <c r="G24" s="14">
        <f t="shared" si="8"/>
        <v>80440</v>
      </c>
      <c r="H24" s="14">
        <f t="shared" si="8"/>
        <v>70011</v>
      </c>
      <c r="I24" s="14">
        <f t="shared" si="8"/>
        <v>49712</v>
      </c>
      <c r="J24" s="14">
        <f t="shared" si="8"/>
        <v>42236</v>
      </c>
      <c r="K24" s="14">
        <f t="shared" si="8"/>
        <v>38445</v>
      </c>
      <c r="L24" s="14">
        <f t="shared" si="8"/>
        <v>13760</v>
      </c>
      <c r="M24" s="14">
        <f t="shared" si="8"/>
        <v>6113</v>
      </c>
      <c r="N24" s="12">
        <f t="shared" si="7"/>
        <v>540669</v>
      </c>
    </row>
    <row r="25" spans="1:14" ht="18.75" customHeight="1">
      <c r="A25" s="13" t="s">
        <v>15</v>
      </c>
      <c r="B25" s="14">
        <v>43011</v>
      </c>
      <c r="C25" s="14">
        <v>36260</v>
      </c>
      <c r="D25" s="14">
        <v>33366</v>
      </c>
      <c r="E25" s="14">
        <v>7443</v>
      </c>
      <c r="F25" s="14">
        <v>33489</v>
      </c>
      <c r="G25" s="14">
        <v>51482</v>
      </c>
      <c r="H25" s="14">
        <v>44807</v>
      </c>
      <c r="I25" s="14">
        <v>31816</v>
      </c>
      <c r="J25" s="14">
        <v>27031</v>
      </c>
      <c r="K25" s="14">
        <v>24605</v>
      </c>
      <c r="L25" s="14">
        <v>8806</v>
      </c>
      <c r="M25" s="14">
        <v>3912</v>
      </c>
      <c r="N25" s="12">
        <f t="shared" si="7"/>
        <v>346028</v>
      </c>
    </row>
    <row r="26" spans="1:14" ht="18.75" customHeight="1">
      <c r="A26" s="13" t="s">
        <v>16</v>
      </c>
      <c r="B26" s="14">
        <v>24193</v>
      </c>
      <c r="C26" s="14">
        <v>20397</v>
      </c>
      <c r="D26" s="14">
        <v>18768</v>
      </c>
      <c r="E26" s="14">
        <v>4187</v>
      </c>
      <c r="F26" s="14">
        <v>18838</v>
      </c>
      <c r="G26" s="14">
        <v>28958</v>
      </c>
      <c r="H26" s="14">
        <v>25204</v>
      </c>
      <c r="I26" s="14">
        <v>17896</v>
      </c>
      <c r="J26" s="14">
        <v>15205</v>
      </c>
      <c r="K26" s="14">
        <v>13840</v>
      </c>
      <c r="L26" s="14">
        <v>4954</v>
      </c>
      <c r="M26" s="14">
        <v>2201</v>
      </c>
      <c r="N26" s="12">
        <f t="shared" si="7"/>
        <v>194641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0.9823277571872937</v>
      </c>
      <c r="C32" s="23">
        <f aca="true" t="shared" si="9" ref="C32:M32">(((+C$8+C$20)*C$29)+(C$24*C$30))/C$7</f>
        <v>0.9981116543610672</v>
      </c>
      <c r="D32" s="23">
        <f t="shared" si="9"/>
        <v>0.9892891639661682</v>
      </c>
      <c r="E32" s="23">
        <f t="shared" si="9"/>
        <v>0.9852857584052784</v>
      </c>
      <c r="F32" s="23">
        <f t="shared" si="9"/>
        <v>0.9962356361845346</v>
      </c>
      <c r="G32" s="23">
        <f t="shared" si="9"/>
        <v>0.9961519026772653</v>
      </c>
      <c r="H32" s="23">
        <f t="shared" si="9"/>
        <v>0.9981456477082027</v>
      </c>
      <c r="I32" s="23">
        <f t="shared" si="9"/>
        <v>0.9967028235740004</v>
      </c>
      <c r="J32" s="23">
        <f t="shared" si="9"/>
        <v>0.9939274288856166</v>
      </c>
      <c r="K32" s="23">
        <f t="shared" si="9"/>
        <v>0.9961358070810065</v>
      </c>
      <c r="L32" s="23">
        <f t="shared" si="9"/>
        <v>0.9968239427331262</v>
      </c>
      <c r="M32" s="23">
        <f t="shared" si="9"/>
        <v>0.992209043454681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1.850901960092299</v>
      </c>
      <c r="C35" s="26">
        <f>C32*C34</f>
        <v>1.8170622667643228</v>
      </c>
      <c r="D35" s="26">
        <f>D32*D34</f>
        <v>1.6688318906945292</v>
      </c>
      <c r="E35" s="26">
        <f>E32*E34</f>
        <v>2.1262466666385906</v>
      </c>
      <c r="F35" s="26">
        <f aca="true" t="shared" si="10" ref="F35:M35">F32*F34</f>
        <v>1.9600936141930718</v>
      </c>
      <c r="G35" s="26">
        <f t="shared" si="10"/>
        <v>1.5541961985570694</v>
      </c>
      <c r="H35" s="26">
        <f t="shared" si="10"/>
        <v>1.817124151652783</v>
      </c>
      <c r="I35" s="26">
        <f t="shared" si="10"/>
        <v>1.7713402580557134</v>
      </c>
      <c r="J35" s="26">
        <f t="shared" si="10"/>
        <v>1.9893457489145616</v>
      </c>
      <c r="K35" s="26">
        <f t="shared" si="10"/>
        <v>1.906305094010922</v>
      </c>
      <c r="L35" s="26">
        <f t="shared" si="10"/>
        <v>2.2656811394381227</v>
      </c>
      <c r="M35" s="26">
        <f t="shared" si="10"/>
        <v>2.214114480469121</v>
      </c>
      <c r="N35" s="27"/>
    </row>
    <row r="36" spans="1:14" ht="18.75" customHeight="1">
      <c r="A36" s="57" t="s">
        <v>43</v>
      </c>
      <c r="B36" s="26">
        <v>-0.0060850599</v>
      </c>
      <c r="C36" s="26">
        <v>-0.0059886629</v>
      </c>
      <c r="D36" s="26">
        <v>-0.0054905133</v>
      </c>
      <c r="E36" s="26">
        <v>-0.0061892328</v>
      </c>
      <c r="F36" s="26">
        <v>-0.0063340249</v>
      </c>
      <c r="G36" s="26">
        <v>-0.0050803699</v>
      </c>
      <c r="H36" s="26">
        <v>-0.0055896197</v>
      </c>
      <c r="I36" s="26">
        <v>-0.005669437</v>
      </c>
      <c r="J36" s="26">
        <v>-0.0063270472</v>
      </c>
      <c r="K36" s="26">
        <v>-0.006226088</v>
      </c>
      <c r="L36" s="26">
        <v>-0.007345172</v>
      </c>
      <c r="M36" s="26">
        <v>-0.0072643663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981840.204707005</v>
      </c>
      <c r="C42" s="65">
        <f aca="true" t="shared" si="12" ref="C42:M42">C43+C44+C45+C46</f>
        <v>714330.4757044566</v>
      </c>
      <c r="D42" s="65">
        <f t="shared" si="12"/>
        <v>669557.8389455401</v>
      </c>
      <c r="E42" s="65">
        <f t="shared" si="12"/>
        <v>151668.571299492</v>
      </c>
      <c r="F42" s="65">
        <f t="shared" si="12"/>
        <v>656680.6312111255</v>
      </c>
      <c r="G42" s="65">
        <f t="shared" si="12"/>
        <v>838129.759595502</v>
      </c>
      <c r="H42" s="65">
        <f t="shared" si="12"/>
        <v>898864.4241585269</v>
      </c>
      <c r="I42" s="65">
        <f t="shared" si="12"/>
        <v>785211.9735077239</v>
      </c>
      <c r="J42" s="65">
        <f t="shared" si="12"/>
        <v>629668.6643819936</v>
      </c>
      <c r="K42" s="65">
        <f t="shared" si="12"/>
        <v>709610.237662628</v>
      </c>
      <c r="L42" s="65">
        <f t="shared" si="12"/>
        <v>377957.08269674395</v>
      </c>
      <c r="M42" s="65">
        <f t="shared" si="12"/>
        <v>196038.51620465223</v>
      </c>
      <c r="N42" s="65">
        <f>N43+N44+N45+N46</f>
        <v>7609558.38007539</v>
      </c>
    </row>
    <row r="43" spans="1:14" ht="18.75" customHeight="1">
      <c r="A43" s="62" t="s">
        <v>86</v>
      </c>
      <c r="B43" s="59">
        <f aca="true" t="shared" si="13" ref="B43:H43">B35*B7</f>
        <v>981810.94473096</v>
      </c>
      <c r="C43" s="59">
        <f t="shared" si="13"/>
        <v>714189.05570265</v>
      </c>
      <c r="D43" s="59">
        <f t="shared" si="13"/>
        <v>660199.9089501</v>
      </c>
      <c r="E43" s="59">
        <f t="shared" si="13"/>
        <v>151463.181298</v>
      </c>
      <c r="F43" s="59">
        <f t="shared" si="13"/>
        <v>656641.16122275</v>
      </c>
      <c r="G43" s="59">
        <f t="shared" si="13"/>
        <v>838207.5396096001</v>
      </c>
      <c r="H43" s="59">
        <f t="shared" si="13"/>
        <v>898731.4341659499</v>
      </c>
      <c r="I43" s="59">
        <f>I35*I7</f>
        <v>785178.4535078399</v>
      </c>
      <c r="J43" s="59">
        <f>J35*J7</f>
        <v>629552.334393</v>
      </c>
      <c r="K43" s="59">
        <f>K35*K7</f>
        <v>709324.6876509</v>
      </c>
      <c r="L43" s="59">
        <f>L35*L7</f>
        <v>377911.082696</v>
      </c>
      <c r="M43" s="59">
        <f>M35*M7</f>
        <v>195962.4162084</v>
      </c>
      <c r="N43" s="61">
        <f>SUM(B43:M43)</f>
        <v>7599172.20013615</v>
      </c>
    </row>
    <row r="44" spans="1:14" ht="18.75" customHeight="1">
      <c r="A44" s="62" t="s">
        <v>87</v>
      </c>
      <c r="B44" s="59">
        <f aca="true" t="shared" si="14" ref="B44:M44">B36*B7</f>
        <v>-3227.820023955</v>
      </c>
      <c r="C44" s="59">
        <f t="shared" si="14"/>
        <v>-2353.8199981934004</v>
      </c>
      <c r="D44" s="59">
        <f t="shared" si="14"/>
        <v>-2172.0800045598003</v>
      </c>
      <c r="E44" s="59">
        <f t="shared" si="14"/>
        <v>-440.88999850799996</v>
      </c>
      <c r="F44" s="59">
        <f t="shared" si="14"/>
        <v>-2121.9300116245</v>
      </c>
      <c r="G44" s="59">
        <f t="shared" si="14"/>
        <v>-2739.9400140981</v>
      </c>
      <c r="H44" s="59">
        <f t="shared" si="14"/>
        <v>-2764.5700074230003</v>
      </c>
      <c r="I44" s="59">
        <f t="shared" si="14"/>
        <v>-2513.080000116</v>
      </c>
      <c r="J44" s="59">
        <f t="shared" si="14"/>
        <v>-2002.2700110064</v>
      </c>
      <c r="K44" s="59">
        <f t="shared" si="14"/>
        <v>-2316.689988272</v>
      </c>
      <c r="L44" s="59">
        <f t="shared" si="14"/>
        <v>-1225.159999256</v>
      </c>
      <c r="M44" s="59">
        <f t="shared" si="14"/>
        <v>-642.9400037478</v>
      </c>
      <c r="N44" s="28">
        <f>SUM(B44:M44)</f>
        <v>-24521.19006076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9368.61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9368.61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-112645.69</v>
      </c>
      <c r="C48" s="28">
        <f aca="true" t="shared" si="16" ref="C48:M48">+C49+C52+C60+C61</f>
        <v>-108777.78</v>
      </c>
      <c r="D48" s="28">
        <f t="shared" si="16"/>
        <v>-75614.39</v>
      </c>
      <c r="E48" s="28">
        <f t="shared" si="16"/>
        <v>100001</v>
      </c>
      <c r="F48" s="28">
        <f t="shared" si="16"/>
        <v>-67749.4</v>
      </c>
      <c r="G48" s="28">
        <f t="shared" si="16"/>
        <v>-127129.54000000001</v>
      </c>
      <c r="H48" s="28">
        <f t="shared" si="16"/>
        <v>-141572.07</v>
      </c>
      <c r="I48" s="28">
        <f t="shared" si="16"/>
        <v>-64985.72</v>
      </c>
      <c r="J48" s="28">
        <f t="shared" si="16"/>
        <v>-91343.8</v>
      </c>
      <c r="K48" s="28">
        <f t="shared" si="16"/>
        <v>-65943.44</v>
      </c>
      <c r="L48" s="28">
        <f t="shared" si="16"/>
        <v>-55146.67</v>
      </c>
      <c r="M48" s="28">
        <f t="shared" si="16"/>
        <v>-38675.8</v>
      </c>
      <c r="N48" s="28">
        <f>+N49+N52+N60+N61</f>
        <v>-849583.3</v>
      </c>
    </row>
    <row r="49" spans="1:14" ht="18.75" customHeight="1">
      <c r="A49" s="17" t="s">
        <v>48</v>
      </c>
      <c r="B49" s="29">
        <f>B50+B51</f>
        <v>-98724.5</v>
      </c>
      <c r="C49" s="29">
        <f>C50+C51</f>
        <v>-102830</v>
      </c>
      <c r="D49" s="29">
        <f>D50+D51</f>
        <v>-70038.5</v>
      </c>
      <c r="E49" s="29">
        <f>E50+E51</f>
        <v>-14129.5</v>
      </c>
      <c r="F49" s="29">
        <f aca="true" t="shared" si="17" ref="F49:M49">F50+F51</f>
        <v>-59500</v>
      </c>
      <c r="G49" s="29">
        <f t="shared" si="17"/>
        <v>-109861.5</v>
      </c>
      <c r="H49" s="29">
        <f t="shared" si="17"/>
        <v>-133080.5</v>
      </c>
      <c r="I49" s="29">
        <f t="shared" si="17"/>
        <v>-64883</v>
      </c>
      <c r="J49" s="29">
        <f t="shared" si="17"/>
        <v>-84885.5</v>
      </c>
      <c r="K49" s="29">
        <f t="shared" si="17"/>
        <v>-65485</v>
      </c>
      <c r="L49" s="29">
        <f t="shared" si="17"/>
        <v>-47162.5</v>
      </c>
      <c r="M49" s="29">
        <f t="shared" si="17"/>
        <v>-28623</v>
      </c>
      <c r="N49" s="28">
        <f aca="true" t="shared" si="18" ref="N49:N61">SUM(B49:M49)</f>
        <v>-879203.5</v>
      </c>
    </row>
    <row r="50" spans="1:14" ht="18.75" customHeight="1">
      <c r="A50" s="13" t="s">
        <v>49</v>
      </c>
      <c r="B50" s="20">
        <f>ROUND(-B9*$D$3,2)</f>
        <v>-98724.5</v>
      </c>
      <c r="C50" s="20">
        <f>ROUND(-C9*$D$3,2)</f>
        <v>-102830</v>
      </c>
      <c r="D50" s="20">
        <f>ROUND(-D9*$D$3,2)</f>
        <v>-70038.5</v>
      </c>
      <c r="E50" s="20">
        <f>ROUND(-E9*$D$3,2)</f>
        <v>-14129.5</v>
      </c>
      <c r="F50" s="20">
        <f aca="true" t="shared" si="19" ref="F50:M50">ROUND(-F9*$D$3,2)</f>
        <v>-59500</v>
      </c>
      <c r="G50" s="20">
        <f t="shared" si="19"/>
        <v>-109861.5</v>
      </c>
      <c r="H50" s="20">
        <f t="shared" si="19"/>
        <v>-133301</v>
      </c>
      <c r="I50" s="20">
        <f t="shared" si="19"/>
        <v>-64883</v>
      </c>
      <c r="J50" s="20">
        <f t="shared" si="19"/>
        <v>-84885.5</v>
      </c>
      <c r="K50" s="20">
        <f t="shared" si="19"/>
        <v>-65485</v>
      </c>
      <c r="L50" s="20">
        <f t="shared" si="19"/>
        <v>-47162.5</v>
      </c>
      <c r="M50" s="20">
        <f t="shared" si="19"/>
        <v>-28623</v>
      </c>
      <c r="N50" s="50">
        <f t="shared" si="18"/>
        <v>-879424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220.5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220.5</v>
      </c>
    </row>
    <row r="52" spans="1:14" ht="18.75" customHeight="1">
      <c r="A52" s="17" t="s">
        <v>51</v>
      </c>
      <c r="B52" s="29">
        <f>SUM(B53:B59)</f>
        <v>-13921.189999999999</v>
      </c>
      <c r="C52" s="29">
        <f aca="true" t="shared" si="21" ref="C52:M52">SUM(C53:C59)</f>
        <v>-5947.78</v>
      </c>
      <c r="D52" s="29">
        <f t="shared" si="21"/>
        <v>-5575.889999999999</v>
      </c>
      <c r="E52" s="29">
        <f t="shared" si="21"/>
        <v>114130.5</v>
      </c>
      <c r="F52" s="29">
        <f t="shared" si="21"/>
        <v>-8249.4</v>
      </c>
      <c r="G52" s="29">
        <f t="shared" si="21"/>
        <v>-17268.04</v>
      </c>
      <c r="H52" s="29">
        <f t="shared" si="21"/>
        <v>-8491.570000000002</v>
      </c>
      <c r="I52" s="29">
        <f t="shared" si="21"/>
        <v>-102.72</v>
      </c>
      <c r="J52" s="29">
        <f t="shared" si="21"/>
        <v>-6458.299999999999</v>
      </c>
      <c r="K52" s="29">
        <f t="shared" si="21"/>
        <v>-458.44</v>
      </c>
      <c r="L52" s="29">
        <f t="shared" si="21"/>
        <v>-7984.17</v>
      </c>
      <c r="M52" s="29">
        <f t="shared" si="21"/>
        <v>-10052.8</v>
      </c>
      <c r="N52" s="29">
        <f>SUM(N53:N59)</f>
        <v>29620.199999999997</v>
      </c>
    </row>
    <row r="53" spans="1:14" ht="18.75" customHeight="1">
      <c r="A53" s="13" t="s">
        <v>52</v>
      </c>
      <c r="B53" s="27">
        <v>-13711.47</v>
      </c>
      <c r="C53" s="27">
        <v>-5827.94</v>
      </c>
      <c r="D53" s="27">
        <v>-5477.45</v>
      </c>
      <c r="E53" s="27">
        <v>-15788.18</v>
      </c>
      <c r="F53" s="27">
        <v>-8228</v>
      </c>
      <c r="G53" s="27">
        <v>-17212.4</v>
      </c>
      <c r="H53" s="27">
        <v>-8380.29</v>
      </c>
      <c r="I53" s="27">
        <v>0</v>
      </c>
      <c r="J53" s="27">
        <v>-6252.86</v>
      </c>
      <c r="K53" s="27">
        <v>-360</v>
      </c>
      <c r="L53" s="27">
        <v>-7898.57</v>
      </c>
      <c r="M53" s="27">
        <v>-10010</v>
      </c>
      <c r="N53" s="27">
        <f t="shared" si="18"/>
        <v>-99147.16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130000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130000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869194.5147070049</v>
      </c>
      <c r="C63" s="32">
        <f t="shared" si="22"/>
        <v>605552.6957044565</v>
      </c>
      <c r="D63" s="32">
        <f t="shared" si="22"/>
        <v>593943.4489455401</v>
      </c>
      <c r="E63" s="32">
        <f t="shared" si="22"/>
        <v>251669.571299492</v>
      </c>
      <c r="F63" s="32">
        <f t="shared" si="22"/>
        <v>588931.2312111255</v>
      </c>
      <c r="G63" s="32">
        <f t="shared" si="22"/>
        <v>711000.219595502</v>
      </c>
      <c r="H63" s="32">
        <f t="shared" si="22"/>
        <v>757292.354158527</v>
      </c>
      <c r="I63" s="32">
        <f t="shared" si="22"/>
        <v>720226.2535077239</v>
      </c>
      <c r="J63" s="32">
        <f t="shared" si="22"/>
        <v>538324.8643819935</v>
      </c>
      <c r="K63" s="32">
        <f t="shared" si="22"/>
        <v>643666.7976626279</v>
      </c>
      <c r="L63" s="32">
        <f t="shared" si="22"/>
        <v>322810.41269674397</v>
      </c>
      <c r="M63" s="32">
        <f t="shared" si="22"/>
        <v>157362.7162046522</v>
      </c>
      <c r="N63" s="32">
        <f>SUM(B63:M63)</f>
        <v>6759975.08007539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869194.52</v>
      </c>
      <c r="C66" s="39">
        <f aca="true" t="shared" si="23" ref="C66:M66">SUM(C67:C80)</f>
        <v>605552.69</v>
      </c>
      <c r="D66" s="39">
        <f t="shared" si="23"/>
        <v>593943.45</v>
      </c>
      <c r="E66" s="39">
        <f t="shared" si="23"/>
        <v>251669.57</v>
      </c>
      <c r="F66" s="39">
        <f t="shared" si="23"/>
        <v>588931.23</v>
      </c>
      <c r="G66" s="39">
        <f t="shared" si="23"/>
        <v>711000.22</v>
      </c>
      <c r="H66" s="39">
        <f t="shared" si="23"/>
        <v>757292.36</v>
      </c>
      <c r="I66" s="39">
        <f t="shared" si="23"/>
        <v>720226.24</v>
      </c>
      <c r="J66" s="39">
        <f t="shared" si="23"/>
        <v>538324.86</v>
      </c>
      <c r="K66" s="39">
        <f t="shared" si="23"/>
        <v>643666.8</v>
      </c>
      <c r="L66" s="39">
        <f t="shared" si="23"/>
        <v>322810.41</v>
      </c>
      <c r="M66" s="39">
        <f t="shared" si="23"/>
        <v>157362.72</v>
      </c>
      <c r="N66" s="32">
        <f>SUM(N67:N80)</f>
        <v>6759975.07</v>
      </c>
    </row>
    <row r="67" spans="1:14" ht="18.75" customHeight="1">
      <c r="A67" s="17" t="s">
        <v>91</v>
      </c>
      <c r="B67" s="39">
        <v>171813.31</v>
      </c>
      <c r="C67" s="39">
        <v>166829.05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338642.36</v>
      </c>
    </row>
    <row r="68" spans="1:14" ht="18.75" customHeight="1">
      <c r="A68" s="17" t="s">
        <v>92</v>
      </c>
      <c r="B68" s="39">
        <v>697381.21</v>
      </c>
      <c r="C68" s="39">
        <v>438723.64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1136104.85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584574.84+9368.61</f>
        <v>593943.45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593943.45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251669.57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251669.57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588931.23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588931.23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711000.22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711000.22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584160.74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584160.74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173131.62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173131.62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720226.24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720226.24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538324.86</v>
      </c>
      <c r="K76" s="38">
        <v>0</v>
      </c>
      <c r="L76" s="38">
        <v>0</v>
      </c>
      <c r="M76" s="38">
        <v>0</v>
      </c>
      <c r="N76" s="32">
        <f t="shared" si="24"/>
        <v>538324.86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643666.8</v>
      </c>
      <c r="L77" s="38">
        <v>0</v>
      </c>
      <c r="M77" s="66"/>
      <c r="N77" s="29">
        <f t="shared" si="24"/>
        <v>643666.8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322810.41</v>
      </c>
      <c r="M78" s="38">
        <v>0</v>
      </c>
      <c r="N78" s="32">
        <f t="shared" si="24"/>
        <v>322810.41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157362.72</v>
      </c>
      <c r="N79" s="29">
        <f t="shared" si="24"/>
        <v>157362.72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2.062649401656149</v>
      </c>
      <c r="C84" s="48">
        <v>2.091674358403297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1.8050300112276305</v>
      </c>
      <c r="C85" s="48">
        <v>1.7297025247643891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1.6688048941258224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2.1291299403311856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1.9602114332954002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1.554051979617818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1.8272797724723735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1.7859298325017896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1.7714158782220324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1.98971334435728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1.90707250765298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2.2659569221258287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2.2149743091389538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2015-12-11T17:26:58Z</dcterms:modified>
  <cp:category/>
  <cp:version/>
  <cp:contentType/>
  <cp:contentStatus/>
</cp:coreProperties>
</file>