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<sst xmlns="http://schemas.openxmlformats.org/spreadsheetml/2006/main" count="109" uniqueCount="107">
  <si>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</si>
  <si>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</si>
  <si>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</si>
  <si>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</si>
  <si>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</si>
  <si>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</si>
  <si>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</si>
  <si>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</si>
  <si>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</si>
  <si>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</si>
  <si>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</si>
  <si>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</si>
  <si>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</si>
  <si>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</si>
  <si>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</si>
  <si>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</si>
  <si>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</si>
  <si>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</si>
  <si>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</si>
  <si>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</si>
  <si>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</si>
  <si>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</si>
  <si>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</si>
  <si>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</si>
  <si>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</si>
  <si>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</si>
  <si>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</si>
  <si>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</si>
  <si>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</si>
  <si>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</si>
  <si>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</si>
  <si>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</si>
  <si>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</si>
  <si>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</si>
  <si>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</si>
  <si>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</si>
  <si>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</si>
  <si>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</si>
  <si>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</si>
  <si>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</si>
  <si>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</si>
  <si>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</si>
  <si>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</si>
  <si>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</si>
  <si>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</si>
  <si>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</si>
  <si>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</si>
  <si>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</si>
  <si>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</si>
  <si>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</si>
  <si>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</si>
  <si>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</si>
  <si>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</si>
  <si>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</si>
  <si>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</si>
  <si>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</si>
  <si>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</si>
  <si>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</si>
  <si>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</si>
  <si>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</si>
  <si>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</si>
  <si>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</si>
  <si>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</si>
  <si>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</si>
  <si>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</si>
  <si>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</si>
  <si>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</si>
  <si>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</si>
  <si>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</si>
  <si>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</si>
  <si>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</si>
  <si>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</si>
  <si>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</si>
  <si>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</si>
  <si>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</si>
  <si>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</si>
  <si>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</si>
  <si>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</si>
  <si>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</si>
  <si>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</si>
  <si>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</si>
  <si>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</si>
  <si>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</si>
  <si>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</si>
  <si>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</si>
  <si>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</si>
  <si>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</si>
  <si>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</si>
  <si>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</si>
  <si>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</si>
  <si>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</si>
  <si>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</si>
  <si>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</si>
  <si>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</si>
  <si>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</si>
  <si>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</si>
  <si>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</si>
  <si>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</si>
  <si>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</si>
  <si>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</si>
  <si>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</si>
  <si>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</si>
  <si>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</si>
  <si>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</si>
  <si>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</si>
  <si>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</si>
  <si>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03/12/15 - VENCIMENTO 10/12/15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</si>
</sst>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5.75390625" style="1" customWidth="1"/>
    <col min="9" max="9" width="17.375" style="1" customWidth="1"/>
    <col min="10" max="10" width="15.875" style="1" customWidth="1"/>
    <col min="11" max="11" width="16.875" style="1" customWidth="1"/>
    <col min="12" max="12" width="17.375" style="1" customWidth="1"/>
    <col min="13" max="13" width="15.625" style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513374</v>
      </c>
      <c r="C7" s="10">
        <f>C8+C20+C24</f>
        <v>380751</v>
      </c>
      <c r="D7" s="10">
        <f>D8+D20+D24</f>
        <v>391945</v>
      </c>
      <c r="E7" s="10">
        <f>E8+E20+E24</f>
        <v>71671</v>
      </c>
      <c r="F7" s="10">
        <f aca="true" t="shared" si="0" ref="F7:M7">F8+F20+F24</f>
        <v>327454</v>
      </c>
      <c r="G7" s="10">
        <f t="shared" si="0"/>
        <v>529081</v>
      </c>
      <c r="H7" s="10">
        <f t="shared" si="0"/>
        <v>484047</v>
      </c>
      <c r="I7" s="10">
        <f t="shared" si="0"/>
        <v>438580</v>
      </c>
      <c r="J7" s="10">
        <f t="shared" si="0"/>
        <v>309375</v>
      </c>
      <c r="K7" s="10">
        <f t="shared" si="0"/>
        <v>367469</v>
      </c>
      <c r="L7" s="10">
        <f t="shared" si="0"/>
        <v>163765</v>
      </c>
      <c r="M7" s="10">
        <f t="shared" si="0"/>
        <v>86854</v>
      </c>
      <c r="N7" s="10">
        <f>+N8+N20+N24</f>
        <v>4064366</v>
      </c>
    </row>
    <row r="8" spans="1:14" ht="18.75" customHeight="1">
      <c r="A8" s="11" t="s">
        <v>27</v>
      </c>
      <c r="B8" s="12">
        <f>+B9+B12+B16</f>
        <v>306152</v>
      </c>
      <c r="C8" s="12">
        <f>+C9+C12+C16</f>
        <v>236742</v>
      </c>
      <c r="D8" s="12">
        <f>+D9+D12+D16</f>
        <v>253426</v>
      </c>
      <c r="E8" s="12">
        <f>+E9+E12+E16</f>
        <v>44619</v>
      </c>
      <c r="F8" s="12">
        <f aca="true" t="shared" si="1" ref="F8:M8">+F9+F12+F16</f>
        <v>203895</v>
      </c>
      <c r="G8" s="12">
        <f t="shared" si="1"/>
        <v>332228</v>
      </c>
      <c r="H8" s="12">
        <f t="shared" si="1"/>
        <v>291778</v>
      </c>
      <c r="I8" s="12">
        <f t="shared" si="1"/>
        <v>271336</v>
      </c>
      <c r="J8" s="12">
        <f t="shared" si="1"/>
        <v>193604</v>
      </c>
      <c r="K8" s="12">
        <f t="shared" si="1"/>
        <v>215960</v>
      </c>
      <c r="L8" s="12">
        <f t="shared" si="1"/>
        <v>103769</v>
      </c>
      <c r="M8" s="12">
        <f t="shared" si="1"/>
        <v>57429</v>
      </c>
      <c r="N8" s="12">
        <f>SUM(B8:M8)</f>
        <v>2510938</v>
      </c>
    </row>
    <row r="9" spans="1:14" ht="18.75" customHeight="1">
      <c r="A9" s="13" t="s">
        <v>4</v>
      </c>
      <c r="B9" s="14">
        <v>24694</v>
      </c>
      <c r="C9" s="14">
        <v>25515</v>
      </c>
      <c r="D9" s="14">
        <v>17441</v>
      </c>
      <c r="E9" s="14">
        <v>3670</v>
      </c>
      <c r="F9" s="14">
        <v>14364</v>
      </c>
      <c r="G9" s="14">
        <v>27502</v>
      </c>
      <c r="H9" s="14">
        <v>34026</v>
      </c>
      <c r="I9" s="14">
        <v>16268</v>
      </c>
      <c r="J9" s="14">
        <v>22140</v>
      </c>
      <c r="K9" s="14">
        <v>16790</v>
      </c>
      <c r="L9" s="14">
        <v>12268</v>
      </c>
      <c r="M9" s="14">
        <v>7346</v>
      </c>
      <c r="N9" s="12">
        <f aca="true" t="shared" si="2" ref="N9:N19">SUM(B9:M9)</f>
        <v>222024</v>
      </c>
    </row>
    <row r="10" spans="1:14" ht="18.75" customHeight="1">
      <c r="A10" s="15" t="s">
        <v>5</v>
      </c>
      <c r="B10" s="14">
        <f>+B9-B11</f>
        <v>24694</v>
      </c>
      <c r="C10" s="14">
        <f>+C9-C11</f>
        <v>25515</v>
      </c>
      <c r="D10" s="14">
        <f>+D9-D11</f>
        <v>17441</v>
      </c>
      <c r="E10" s="14">
        <f>+E9-E11</f>
        <v>3670</v>
      </c>
      <c r="F10" s="14">
        <f aca="true" t="shared" si="3" ref="F10:M10">+F9-F11</f>
        <v>14364</v>
      </c>
      <c r="G10" s="14">
        <f t="shared" si="3"/>
        <v>27502</v>
      </c>
      <c r="H10" s="14">
        <f t="shared" si="3"/>
        <v>34026</v>
      </c>
      <c r="I10" s="14">
        <f t="shared" si="3"/>
        <v>16268</v>
      </c>
      <c r="J10" s="14">
        <f t="shared" si="3"/>
        <v>22140</v>
      </c>
      <c r="K10" s="14">
        <f t="shared" si="3"/>
        <v>16790</v>
      </c>
      <c r="L10" s="14">
        <f t="shared" si="3"/>
        <v>12268</v>
      </c>
      <c r="M10" s="14">
        <f t="shared" si="3"/>
        <v>7346</v>
      </c>
      <c r="N10" s="12">
        <f t="shared" si="2"/>
        <v>222024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200629</v>
      </c>
      <c r="C12" s="14">
        <f>C13+C14+C15</f>
        <v>155801</v>
      </c>
      <c r="D12" s="14">
        <f>D13+D14+D15</f>
        <v>180438</v>
      </c>
      <c r="E12" s="14">
        <f>E13+E14+E15</f>
        <v>30604</v>
      </c>
      <c r="F12" s="14">
        <f aca="true" t="shared" si="4" ref="F12:M12">F13+F14+F15</f>
        <v>137521</v>
      </c>
      <c r="G12" s="14">
        <f t="shared" si="4"/>
        <v>227504</v>
      </c>
      <c r="H12" s="14">
        <f t="shared" si="4"/>
        <v>194388</v>
      </c>
      <c r="I12" s="14">
        <f t="shared" si="4"/>
        <v>189629</v>
      </c>
      <c r="J12" s="14">
        <f t="shared" si="4"/>
        <v>128191</v>
      </c>
      <c r="K12" s="14">
        <f t="shared" si="4"/>
        <v>145068</v>
      </c>
      <c r="L12" s="14">
        <f t="shared" si="4"/>
        <v>72012</v>
      </c>
      <c r="M12" s="14">
        <f t="shared" si="4"/>
        <v>40249</v>
      </c>
      <c r="N12" s="12">
        <f t="shared" si="2"/>
        <v>1702034</v>
      </c>
    </row>
    <row r="13" spans="1:14" ht="18.75" customHeight="1">
      <c r="A13" s="15" t="s">
        <v>7</v>
      </c>
      <c r="B13" s="14">
        <v>96893</v>
      </c>
      <c r="C13" s="14">
        <v>75944</v>
      </c>
      <c r="D13" s="14">
        <v>85150</v>
      </c>
      <c r="E13" s="14">
        <v>14876</v>
      </c>
      <c r="F13" s="14">
        <v>65059</v>
      </c>
      <c r="G13" s="14">
        <v>109642</v>
      </c>
      <c r="H13" s="14">
        <v>98656</v>
      </c>
      <c r="I13" s="14">
        <v>95277</v>
      </c>
      <c r="J13" s="14">
        <v>61585</v>
      </c>
      <c r="K13" s="14">
        <v>70121</v>
      </c>
      <c r="L13" s="14">
        <v>34629</v>
      </c>
      <c r="M13" s="14">
        <v>18584</v>
      </c>
      <c r="N13" s="12">
        <f t="shared" si="2"/>
        <v>826416</v>
      </c>
    </row>
    <row r="14" spans="1:14" ht="18.75" customHeight="1">
      <c r="A14" s="15" t="s">
        <v>8</v>
      </c>
      <c r="B14" s="14">
        <v>96481</v>
      </c>
      <c r="C14" s="14">
        <v>71258</v>
      </c>
      <c r="D14" s="14">
        <v>89426</v>
      </c>
      <c r="E14" s="14">
        <v>14144</v>
      </c>
      <c r="F14" s="14">
        <v>65983</v>
      </c>
      <c r="G14" s="14">
        <v>104695</v>
      </c>
      <c r="H14" s="14">
        <v>86884</v>
      </c>
      <c r="I14" s="14">
        <v>89164</v>
      </c>
      <c r="J14" s="14">
        <v>61195</v>
      </c>
      <c r="K14" s="14">
        <v>70025</v>
      </c>
      <c r="L14" s="14">
        <v>34506</v>
      </c>
      <c r="M14" s="14">
        <v>20378</v>
      </c>
      <c r="N14" s="12">
        <f t="shared" si="2"/>
        <v>804139</v>
      </c>
    </row>
    <row r="15" spans="1:14" ht="18.75" customHeight="1">
      <c r="A15" s="15" t="s">
        <v>9</v>
      </c>
      <c r="B15" s="14">
        <v>7255</v>
      </c>
      <c r="C15" s="14">
        <v>8599</v>
      </c>
      <c r="D15" s="14">
        <v>5862</v>
      </c>
      <c r="E15" s="14">
        <v>1584</v>
      </c>
      <c r="F15" s="14">
        <v>6479</v>
      </c>
      <c r="G15" s="14">
        <v>13167</v>
      </c>
      <c r="H15" s="14">
        <v>8848</v>
      </c>
      <c r="I15" s="14">
        <v>5188</v>
      </c>
      <c r="J15" s="14">
        <v>5411</v>
      </c>
      <c r="K15" s="14">
        <v>4922</v>
      </c>
      <c r="L15" s="14">
        <v>2877</v>
      </c>
      <c r="M15" s="14">
        <v>1287</v>
      </c>
      <c r="N15" s="12">
        <f t="shared" si="2"/>
        <v>71479</v>
      </c>
    </row>
    <row r="16" spans="1:14" ht="18.75" customHeight="1">
      <c r="A16" s="16" t="s">
        <v>26</v>
      </c>
      <c r="B16" s="14">
        <f>B17+B18+B19</f>
        <v>80829</v>
      </c>
      <c r="C16" s="14">
        <f>C17+C18+C19</f>
        <v>55426</v>
      </c>
      <c r="D16" s="14">
        <f>D17+D18+D19</f>
        <v>55547</v>
      </c>
      <c r="E16" s="14">
        <f>E17+E18+E19</f>
        <v>10345</v>
      </c>
      <c r="F16" s="14">
        <f aca="true" t="shared" si="5" ref="F16:M16">F17+F18+F19</f>
        <v>52010</v>
      </c>
      <c r="G16" s="14">
        <f t="shared" si="5"/>
        <v>77222</v>
      </c>
      <c r="H16" s="14">
        <f t="shared" si="5"/>
        <v>63364</v>
      </c>
      <c r="I16" s="14">
        <f t="shared" si="5"/>
        <v>65439</v>
      </c>
      <c r="J16" s="14">
        <f t="shared" si="5"/>
        <v>43273</v>
      </c>
      <c r="K16" s="14">
        <f t="shared" si="5"/>
        <v>54102</v>
      </c>
      <c r="L16" s="14">
        <f t="shared" si="5"/>
        <v>19489</v>
      </c>
      <c r="M16" s="14">
        <f t="shared" si="5"/>
        <v>9834</v>
      </c>
      <c r="N16" s="12">
        <f t="shared" si="2"/>
        <v>586880</v>
      </c>
    </row>
    <row r="17" spans="1:14" ht="18.75" customHeight="1">
      <c r="A17" s="15" t="s">
        <v>23</v>
      </c>
      <c r="B17" s="14">
        <v>9583</v>
      </c>
      <c r="C17" s="14">
        <v>7252</v>
      </c>
      <c r="D17" s="14">
        <v>6478</v>
      </c>
      <c r="E17" s="14">
        <v>1296</v>
      </c>
      <c r="F17" s="14">
        <v>6019</v>
      </c>
      <c r="G17" s="14">
        <v>10531</v>
      </c>
      <c r="H17" s="14">
        <v>8796</v>
      </c>
      <c r="I17" s="14">
        <v>9176</v>
      </c>
      <c r="J17" s="14">
        <v>6071</v>
      </c>
      <c r="K17" s="14">
        <v>7552</v>
      </c>
      <c r="L17" s="14">
        <v>2911</v>
      </c>
      <c r="M17" s="14">
        <v>1343</v>
      </c>
      <c r="N17" s="12">
        <f t="shared" si="2"/>
        <v>77008</v>
      </c>
    </row>
    <row r="18" spans="1:14" ht="18.75" customHeight="1">
      <c r="A18" s="15" t="s">
        <v>24</v>
      </c>
      <c r="B18" s="14">
        <v>4281</v>
      </c>
      <c r="C18" s="14">
        <v>2060</v>
      </c>
      <c r="D18" s="14">
        <v>4055</v>
      </c>
      <c r="E18" s="14">
        <v>581</v>
      </c>
      <c r="F18" s="14">
        <v>2789</v>
      </c>
      <c r="G18" s="14">
        <v>4029</v>
      </c>
      <c r="H18" s="14">
        <v>3968</v>
      </c>
      <c r="I18" s="14">
        <v>4236</v>
      </c>
      <c r="J18" s="14">
        <v>2763</v>
      </c>
      <c r="K18" s="14">
        <v>4191</v>
      </c>
      <c r="L18" s="14">
        <v>1403</v>
      </c>
      <c r="M18" s="14">
        <v>608</v>
      </c>
      <c r="N18" s="12">
        <f t="shared" si="2"/>
        <v>34964</v>
      </c>
    </row>
    <row r="19" spans="1:14" ht="18.75" customHeight="1">
      <c r="A19" s="15" t="s">
        <v>25</v>
      </c>
      <c r="B19" s="14">
        <v>66965</v>
      </c>
      <c r="C19" s="14">
        <v>46114</v>
      </c>
      <c r="D19" s="14">
        <v>45014</v>
      </c>
      <c r="E19" s="14">
        <v>8468</v>
      </c>
      <c r="F19" s="14">
        <v>43202</v>
      </c>
      <c r="G19" s="14">
        <v>62662</v>
      </c>
      <c r="H19" s="14">
        <v>50600</v>
      </c>
      <c r="I19" s="14">
        <v>52027</v>
      </c>
      <c r="J19" s="14">
        <v>34439</v>
      </c>
      <c r="K19" s="14">
        <v>42359</v>
      </c>
      <c r="L19" s="14">
        <v>15175</v>
      </c>
      <c r="M19" s="14">
        <v>7883</v>
      </c>
      <c r="N19" s="12">
        <f t="shared" si="2"/>
        <v>474908</v>
      </c>
    </row>
    <row r="20" spans="1:14" ht="18.75" customHeight="1">
      <c r="A20" s="17" t="s">
        <v>10</v>
      </c>
      <c r="B20" s="18">
        <f>B21+B22+B23</f>
        <v>142612</v>
      </c>
      <c r="C20" s="18">
        <f>C21+C22+C23</f>
        <v>89846</v>
      </c>
      <c r="D20" s="18">
        <f>D21+D22+D23</f>
        <v>89422</v>
      </c>
      <c r="E20" s="18">
        <f>E21+E22+E23</f>
        <v>15415</v>
      </c>
      <c r="F20" s="18">
        <f aca="true" t="shared" si="6" ref="F20:M20">F21+F22+F23</f>
        <v>72703</v>
      </c>
      <c r="G20" s="18">
        <f t="shared" si="6"/>
        <v>117675</v>
      </c>
      <c r="H20" s="18">
        <f t="shared" si="6"/>
        <v>123316</v>
      </c>
      <c r="I20" s="18">
        <f t="shared" si="6"/>
        <v>118149</v>
      </c>
      <c r="J20" s="18">
        <f t="shared" si="6"/>
        <v>75078</v>
      </c>
      <c r="K20" s="18">
        <f t="shared" si="6"/>
        <v>113685</v>
      </c>
      <c r="L20" s="18">
        <f t="shared" si="6"/>
        <v>46544</v>
      </c>
      <c r="M20" s="18">
        <f t="shared" si="6"/>
        <v>23767</v>
      </c>
      <c r="N20" s="12">
        <f aca="true" t="shared" si="7" ref="N20:N26">SUM(B20:M20)</f>
        <v>1028212</v>
      </c>
    </row>
    <row r="21" spans="1:14" ht="18.75" customHeight="1">
      <c r="A21" s="13" t="s">
        <v>11</v>
      </c>
      <c r="B21" s="14">
        <v>75124</v>
      </c>
      <c r="C21" s="14">
        <v>50031</v>
      </c>
      <c r="D21" s="14">
        <v>47394</v>
      </c>
      <c r="E21" s="14">
        <v>8452</v>
      </c>
      <c r="F21" s="14">
        <v>38715</v>
      </c>
      <c r="G21" s="14">
        <v>65030</v>
      </c>
      <c r="H21" s="14">
        <v>70764</v>
      </c>
      <c r="I21" s="14">
        <v>66068</v>
      </c>
      <c r="J21" s="14">
        <v>40645</v>
      </c>
      <c r="K21" s="14">
        <v>60416</v>
      </c>
      <c r="L21" s="14">
        <v>24994</v>
      </c>
      <c r="M21" s="14">
        <v>12420</v>
      </c>
      <c r="N21" s="12">
        <f t="shared" si="7"/>
        <v>560053</v>
      </c>
    </row>
    <row r="22" spans="1:14" ht="18.75" customHeight="1">
      <c r="A22" s="13" t="s">
        <v>12</v>
      </c>
      <c r="B22" s="14">
        <v>63444</v>
      </c>
      <c r="C22" s="14">
        <v>36323</v>
      </c>
      <c r="D22" s="14">
        <v>39612</v>
      </c>
      <c r="E22" s="14">
        <v>6371</v>
      </c>
      <c r="F22" s="14">
        <v>31343</v>
      </c>
      <c r="G22" s="14">
        <v>47367</v>
      </c>
      <c r="H22" s="14">
        <v>48777</v>
      </c>
      <c r="I22" s="14">
        <v>49255</v>
      </c>
      <c r="J22" s="14">
        <v>32017</v>
      </c>
      <c r="K22" s="14">
        <v>50310</v>
      </c>
      <c r="L22" s="14">
        <v>20161</v>
      </c>
      <c r="M22" s="14">
        <v>10760</v>
      </c>
      <c r="N22" s="12">
        <f t="shared" si="7"/>
        <v>435740</v>
      </c>
    </row>
    <row r="23" spans="1:14" ht="18.75" customHeight="1">
      <c r="A23" s="13" t="s">
        <v>13</v>
      </c>
      <c r="B23" s="14">
        <v>4044</v>
      </c>
      <c r="C23" s="14">
        <v>3492</v>
      </c>
      <c r="D23" s="14">
        <v>2416</v>
      </c>
      <c r="E23" s="14">
        <v>592</v>
      </c>
      <c r="F23" s="14">
        <v>2645</v>
      </c>
      <c r="G23" s="14">
        <v>5278</v>
      </c>
      <c r="H23" s="14">
        <v>3775</v>
      </c>
      <c r="I23" s="14">
        <v>2826</v>
      </c>
      <c r="J23" s="14">
        <v>2416</v>
      </c>
      <c r="K23" s="14">
        <v>2959</v>
      </c>
      <c r="L23" s="14">
        <v>1389</v>
      </c>
      <c r="M23" s="14">
        <v>587</v>
      </c>
      <c r="N23" s="12">
        <f t="shared" si="7"/>
        <v>32419</v>
      </c>
    </row>
    <row r="24" spans="1:14" ht="18.75" customHeight="1">
      <c r="A24" s="17" t="s">
        <v>14</v>
      </c>
      <c r="B24" s="14">
        <f>B25+B26</f>
        <v>64610</v>
      </c>
      <c r="C24" s="14">
        <f>C25+C26</f>
        <v>54163</v>
      </c>
      <c r="D24" s="14">
        <f>D25+D26</f>
        <v>49097</v>
      </c>
      <c r="E24" s="14">
        <f>E25+E26</f>
        <v>11637</v>
      </c>
      <c r="F24" s="14">
        <f aca="true" t="shared" si="8" ref="F24:M24">F25+F26</f>
        <v>50856</v>
      </c>
      <c r="G24" s="14">
        <f t="shared" si="8"/>
        <v>79178</v>
      </c>
      <c r="H24" s="14">
        <f t="shared" si="8"/>
        <v>68953</v>
      </c>
      <c r="I24" s="14">
        <f t="shared" si="8"/>
        <v>49095</v>
      </c>
      <c r="J24" s="14">
        <f t="shared" si="8"/>
        <v>40693</v>
      </c>
      <c r="K24" s="14">
        <f t="shared" si="8"/>
        <v>37824</v>
      </c>
      <c r="L24" s="14">
        <f t="shared" si="8"/>
        <v>13452</v>
      </c>
      <c r="M24" s="14">
        <f t="shared" si="8"/>
        <v>5658</v>
      </c>
      <c r="N24" s="12">
        <f t="shared" si="7"/>
        <v>525216</v>
      </c>
    </row>
    <row r="25" spans="1:14" ht="18.75" customHeight="1">
      <c r="A25" s="13" t="s">
        <v>15</v>
      </c>
      <c r="B25" s="14">
        <v>41350</v>
      </c>
      <c r="C25" s="14">
        <v>34664</v>
      </c>
      <c r="D25" s="14">
        <v>31422</v>
      </c>
      <c r="E25" s="14">
        <v>7448</v>
      </c>
      <c r="F25" s="14">
        <v>32548</v>
      </c>
      <c r="G25" s="14">
        <v>50674</v>
      </c>
      <c r="H25" s="14">
        <v>44130</v>
      </c>
      <c r="I25" s="14">
        <v>31421</v>
      </c>
      <c r="J25" s="14">
        <v>26044</v>
      </c>
      <c r="K25" s="14">
        <v>24207</v>
      </c>
      <c r="L25" s="14">
        <v>8609</v>
      </c>
      <c r="M25" s="14">
        <v>3621</v>
      </c>
      <c r="N25" s="12">
        <f t="shared" si="7"/>
        <v>336138</v>
      </c>
    </row>
    <row r="26" spans="1:14" ht="18.75" customHeight="1">
      <c r="A26" s="13" t="s">
        <v>16</v>
      </c>
      <c r="B26" s="14">
        <v>23260</v>
      </c>
      <c r="C26" s="14">
        <v>19499</v>
      </c>
      <c r="D26" s="14">
        <v>17675</v>
      </c>
      <c r="E26" s="14">
        <v>4189</v>
      </c>
      <c r="F26" s="14">
        <v>18308</v>
      </c>
      <c r="G26" s="14">
        <v>28504</v>
      </c>
      <c r="H26" s="14">
        <v>24823</v>
      </c>
      <c r="I26" s="14">
        <v>17674</v>
      </c>
      <c r="J26" s="14">
        <v>14649</v>
      </c>
      <c r="K26" s="14">
        <v>13617</v>
      </c>
      <c r="L26" s="14">
        <v>4843</v>
      </c>
      <c r="M26" s="14">
        <v>2037</v>
      </c>
      <c r="N26" s="12">
        <f t="shared" si="7"/>
        <v>189078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0.9823573655853237</v>
      </c>
      <c r="C32" s="23">
        <f aca="true" t="shared" si="9" ref="C32:M32">(((+C$8+C$20)*C$29)+(C$24*C$30))/C$7</f>
        <v>0.998136484736744</v>
      </c>
      <c r="D32" s="23">
        <f t="shared" si="9"/>
        <v>0.9896359007003532</v>
      </c>
      <c r="E32" s="23">
        <f t="shared" si="9"/>
        <v>0.9852995493295755</v>
      </c>
      <c r="F32" s="23">
        <f t="shared" si="9"/>
        <v>0.9962570938208115</v>
      </c>
      <c r="G32" s="23">
        <f t="shared" si="9"/>
        <v>0.9961389798537463</v>
      </c>
      <c r="H32" s="23">
        <f t="shared" si="9"/>
        <v>0.9981338913369983</v>
      </c>
      <c r="I32" s="23">
        <f t="shared" si="9"/>
        <v>0.9967089402161522</v>
      </c>
      <c r="J32" s="23">
        <f t="shared" si="9"/>
        <v>0.9940152517171718</v>
      </c>
      <c r="K32" s="23">
        <f t="shared" si="9"/>
        <v>0.9961503756779484</v>
      </c>
      <c r="L32" s="23">
        <f t="shared" si="9"/>
        <v>0.9968375293866211</v>
      </c>
      <c r="M32" s="23">
        <f t="shared" si="9"/>
        <v>0.992651778847261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1.850957748235867</v>
      </c>
      <c r="C35" s="26">
        <f>C32*C34</f>
        <v>1.8171074704632424</v>
      </c>
      <c r="D35" s="26">
        <f>D32*D34</f>
        <v>1.6694168008914259</v>
      </c>
      <c r="E35" s="26">
        <f>E32*E34</f>
        <v>2.1262764274532238</v>
      </c>
      <c r="F35" s="26">
        <f aca="true" t="shared" si="10" ref="F35:M35">F32*F34</f>
        <v>1.9601358320924467</v>
      </c>
      <c r="G35" s="26">
        <f t="shared" si="10"/>
        <v>1.554176036367815</v>
      </c>
      <c r="H35" s="26">
        <f t="shared" si="10"/>
        <v>1.8171027491790053</v>
      </c>
      <c r="I35" s="26">
        <f t="shared" si="10"/>
        <v>1.7713511285521455</v>
      </c>
      <c r="J35" s="26">
        <f t="shared" si="10"/>
        <v>1.9895215263119193</v>
      </c>
      <c r="K35" s="26">
        <f t="shared" si="10"/>
        <v>1.9063329739348898</v>
      </c>
      <c r="L35" s="26">
        <f t="shared" si="10"/>
        <v>2.265712020542851</v>
      </c>
      <c r="M35" s="26">
        <f t="shared" si="10"/>
        <v>2.215102444497663</v>
      </c>
      <c r="N35" s="27"/>
    </row>
    <row r="36" spans="1:14" ht="18.75" customHeight="1">
      <c r="A36" s="57" t="s">
        <v>43</v>
      </c>
      <c r="B36" s="26">
        <v>-0.0060852517</v>
      </c>
      <c r="C36" s="26">
        <v>-0.0059888221</v>
      </c>
      <c r="D36" s="26">
        <v>-0.0054924288</v>
      </c>
      <c r="E36" s="26">
        <v>-0.0061892537</v>
      </c>
      <c r="F36" s="26">
        <v>-0.0063341416</v>
      </c>
      <c r="G36" s="26">
        <v>-0.0050802996</v>
      </c>
      <c r="H36" s="26">
        <v>-0.0055895399</v>
      </c>
      <c r="I36" s="26">
        <v>-0.0056694788</v>
      </c>
      <c r="J36" s="26">
        <v>-0.006327596</v>
      </c>
      <c r="K36" s="26">
        <v>-0.0062261851</v>
      </c>
      <c r="L36" s="26">
        <v>-0.0073452813</v>
      </c>
      <c r="M36" s="26">
        <v>-0.0072675985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950366.6530366042</v>
      </c>
      <c r="C42" s="65">
        <f aca="true" t="shared" si="12" ref="C42:M42">C43+C44+C45+C46</f>
        <v>692080.4764829528</v>
      </c>
      <c r="D42" s="65">
        <f t="shared" si="12"/>
        <v>663696.848019374</v>
      </c>
      <c r="E42" s="65">
        <f t="shared" si="12"/>
        <v>152595.0478300673</v>
      </c>
      <c r="F42" s="65">
        <f t="shared" si="12"/>
        <v>641941.5787585137</v>
      </c>
      <c r="G42" s="65">
        <f t="shared" si="12"/>
        <v>822259.2815048523</v>
      </c>
      <c r="H42" s="65">
        <f t="shared" si="12"/>
        <v>879755.0944118747</v>
      </c>
      <c r="I42" s="65">
        <f t="shared" si="12"/>
        <v>776939.257948296</v>
      </c>
      <c r="J42" s="65">
        <f t="shared" si="12"/>
        <v>615669.2221902501</v>
      </c>
      <c r="K42" s="65">
        <f t="shared" si="12"/>
        <v>700832.5815863681</v>
      </c>
      <c r="L42" s="65">
        <f t="shared" si="12"/>
        <v>371112.5890521055</v>
      </c>
      <c r="M42" s="65">
        <f t="shared" si="12"/>
        <v>192478.32771428104</v>
      </c>
      <c r="N42" s="65">
        <f>N43+N44+N45+N46</f>
        <v>7459726.95853554</v>
      </c>
    </row>
    <row r="43" spans="1:14" ht="18.75" customHeight="1">
      <c r="A43" s="62" t="s">
        <v>86</v>
      </c>
      <c r="B43" s="59">
        <f aca="true" t="shared" si="13" ref="B43:H43">B35*B7</f>
        <v>950233.58304284</v>
      </c>
      <c r="C43" s="59">
        <f t="shared" si="13"/>
        <v>691865.48648635</v>
      </c>
      <c r="D43" s="59">
        <f t="shared" si="13"/>
        <v>654319.5680253899</v>
      </c>
      <c r="E43" s="59">
        <f t="shared" si="13"/>
        <v>152392.357832</v>
      </c>
      <c r="F43" s="59">
        <f t="shared" si="13"/>
        <v>641854.3187620001</v>
      </c>
      <c r="G43" s="59">
        <f t="shared" si="13"/>
        <v>822285.0114975199</v>
      </c>
      <c r="H43" s="59">
        <f t="shared" si="13"/>
        <v>879563.1344318499</v>
      </c>
      <c r="I43" s="59">
        <f>I35*I7</f>
        <v>776879.1779604</v>
      </c>
      <c r="J43" s="59">
        <f>J35*J7</f>
        <v>615508.22220275</v>
      </c>
      <c r="K43" s="59">
        <f>K35*K7</f>
        <v>700518.2715988801</v>
      </c>
      <c r="L43" s="59">
        <f>L35*L7</f>
        <v>371044.3290442</v>
      </c>
      <c r="M43" s="59">
        <f>M35*M7</f>
        <v>192390.50771440004</v>
      </c>
      <c r="N43" s="61">
        <f>SUM(B43:M43)</f>
        <v>7448853.96859858</v>
      </c>
    </row>
    <row r="44" spans="1:14" ht="18.75" customHeight="1">
      <c r="A44" s="62" t="s">
        <v>87</v>
      </c>
      <c r="B44" s="59">
        <f aca="true" t="shared" si="14" ref="B44:M44">B36*B7</f>
        <v>-3124.0100062357997</v>
      </c>
      <c r="C44" s="59">
        <f t="shared" si="14"/>
        <v>-2280.2500033971</v>
      </c>
      <c r="D44" s="59">
        <f t="shared" si="14"/>
        <v>-2152.730006016</v>
      </c>
      <c r="E44" s="59">
        <f t="shared" si="14"/>
        <v>-443.59000193270003</v>
      </c>
      <c r="F44" s="59">
        <f t="shared" si="14"/>
        <v>-2074.1400034864</v>
      </c>
      <c r="G44" s="59">
        <f t="shared" si="14"/>
        <v>-2687.8899926676</v>
      </c>
      <c r="H44" s="59">
        <f t="shared" si="14"/>
        <v>-2705.6000199753</v>
      </c>
      <c r="I44" s="59">
        <f t="shared" si="14"/>
        <v>-2486.5200121039998</v>
      </c>
      <c r="J44" s="59">
        <f t="shared" si="14"/>
        <v>-1957.6000124999998</v>
      </c>
      <c r="K44" s="59">
        <f t="shared" si="14"/>
        <v>-2287.9300125119</v>
      </c>
      <c r="L44" s="59">
        <f t="shared" si="14"/>
        <v>-1202.8999920945</v>
      </c>
      <c r="M44" s="59">
        <f t="shared" si="14"/>
        <v>-631.220000119</v>
      </c>
      <c r="N44" s="28">
        <f>SUM(B44:M44)</f>
        <v>-24034.3800630403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9368.61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9368.61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-86638.72</v>
      </c>
      <c r="C48" s="28">
        <f aca="true" t="shared" si="16" ref="C48:M48">+C49+C52+C60+C61</f>
        <v>-89422.34</v>
      </c>
      <c r="D48" s="28">
        <f t="shared" si="16"/>
        <v>-61141.94</v>
      </c>
      <c r="E48" s="28">
        <f t="shared" si="16"/>
        <v>-142926.32</v>
      </c>
      <c r="F48" s="28">
        <f t="shared" si="16"/>
        <v>-50295.4</v>
      </c>
      <c r="G48" s="28">
        <f t="shared" si="16"/>
        <v>-96312.64</v>
      </c>
      <c r="H48" s="28">
        <f t="shared" si="16"/>
        <v>-119202.28</v>
      </c>
      <c r="I48" s="28">
        <f t="shared" si="16"/>
        <v>-57040.72</v>
      </c>
      <c r="J48" s="28">
        <f t="shared" si="16"/>
        <v>-77695.44</v>
      </c>
      <c r="K48" s="28">
        <f t="shared" si="16"/>
        <v>-58863.44</v>
      </c>
      <c r="L48" s="28">
        <f t="shared" si="16"/>
        <v>-43023.6</v>
      </c>
      <c r="M48" s="28">
        <f t="shared" si="16"/>
        <v>-25753.8</v>
      </c>
      <c r="N48" s="28">
        <f>+N49+N52+N60+N61</f>
        <v>-908316.64</v>
      </c>
    </row>
    <row r="49" spans="1:14" ht="18.75" customHeight="1">
      <c r="A49" s="17" t="s">
        <v>48</v>
      </c>
      <c r="B49" s="29">
        <f>B50+B51</f>
        <v>-86429</v>
      </c>
      <c r="C49" s="29">
        <f>C50+C51</f>
        <v>-89302.5</v>
      </c>
      <c r="D49" s="29">
        <f>D50+D51</f>
        <v>-61043.5</v>
      </c>
      <c r="E49" s="29">
        <f>E50+E51</f>
        <v>-12845</v>
      </c>
      <c r="F49" s="29">
        <f aca="true" t="shared" si="17" ref="F49:M49">F50+F51</f>
        <v>-50274</v>
      </c>
      <c r="G49" s="29">
        <f t="shared" si="17"/>
        <v>-96257</v>
      </c>
      <c r="H49" s="29">
        <f t="shared" si="17"/>
        <v>-119091</v>
      </c>
      <c r="I49" s="29">
        <f t="shared" si="17"/>
        <v>-56938</v>
      </c>
      <c r="J49" s="29">
        <f t="shared" si="17"/>
        <v>-77490</v>
      </c>
      <c r="K49" s="29">
        <f t="shared" si="17"/>
        <v>-58765</v>
      </c>
      <c r="L49" s="29">
        <f t="shared" si="17"/>
        <v>-42938</v>
      </c>
      <c r="M49" s="29">
        <f t="shared" si="17"/>
        <v>-25711</v>
      </c>
      <c r="N49" s="28">
        <f aca="true" t="shared" si="18" ref="N49:N61">SUM(B49:M49)</f>
        <v>-777084</v>
      </c>
    </row>
    <row r="50" spans="1:14" ht="18.75" customHeight="1">
      <c r="A50" s="13" t="s">
        <v>49</v>
      </c>
      <c r="B50" s="20">
        <f>ROUND(-B9*$D$3,2)</f>
        <v>-86429</v>
      </c>
      <c r="C50" s="20">
        <f>ROUND(-C9*$D$3,2)</f>
        <v>-89302.5</v>
      </c>
      <c r="D50" s="20">
        <f>ROUND(-D9*$D$3,2)</f>
        <v>-61043.5</v>
      </c>
      <c r="E50" s="20">
        <f>ROUND(-E9*$D$3,2)</f>
        <v>-12845</v>
      </c>
      <c r="F50" s="20">
        <f aca="true" t="shared" si="19" ref="F50:M50">ROUND(-F9*$D$3,2)</f>
        <v>-50274</v>
      </c>
      <c r="G50" s="20">
        <f t="shared" si="19"/>
        <v>-96257</v>
      </c>
      <c r="H50" s="20">
        <f t="shared" si="19"/>
        <v>-119091</v>
      </c>
      <c r="I50" s="20">
        <f t="shared" si="19"/>
        <v>-56938</v>
      </c>
      <c r="J50" s="20">
        <f t="shared" si="19"/>
        <v>-77490</v>
      </c>
      <c r="K50" s="20">
        <f t="shared" si="19"/>
        <v>-58765</v>
      </c>
      <c r="L50" s="20">
        <f t="shared" si="19"/>
        <v>-42938</v>
      </c>
      <c r="M50" s="20">
        <f t="shared" si="19"/>
        <v>-25711</v>
      </c>
      <c r="N50" s="50">
        <f t="shared" si="18"/>
        <v>-777084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-130081.32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-131232.64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-130000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-130000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6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  <c r="P62" s="79"/>
    </row>
    <row r="63" spans="1:14" ht="15.75">
      <c r="A63" s="2" t="s">
        <v>101</v>
      </c>
      <c r="B63" s="32">
        <f aca="true" t="shared" si="22" ref="B63:M63">+B42+B48</f>
        <v>863727.9330366042</v>
      </c>
      <c r="C63" s="32">
        <f t="shared" si="22"/>
        <v>602658.1364829529</v>
      </c>
      <c r="D63" s="32">
        <f t="shared" si="22"/>
        <v>602554.9080193739</v>
      </c>
      <c r="E63" s="32">
        <f t="shared" si="22"/>
        <v>9668.727830067306</v>
      </c>
      <c r="F63" s="32">
        <f t="shared" si="22"/>
        <v>591646.1787585136</v>
      </c>
      <c r="G63" s="32">
        <f t="shared" si="22"/>
        <v>725946.6415048523</v>
      </c>
      <c r="H63" s="32">
        <f t="shared" si="22"/>
        <v>760552.8144118746</v>
      </c>
      <c r="I63" s="32">
        <f t="shared" si="22"/>
        <v>719898.537948296</v>
      </c>
      <c r="J63" s="32">
        <f t="shared" si="22"/>
        <v>537973.78219025</v>
      </c>
      <c r="K63" s="32">
        <f t="shared" si="22"/>
        <v>641969.1415863682</v>
      </c>
      <c r="L63" s="32">
        <f t="shared" si="22"/>
        <v>328088.9890521055</v>
      </c>
      <c r="M63" s="32">
        <f t="shared" si="22"/>
        <v>166724.52771428105</v>
      </c>
      <c r="N63" s="32">
        <f>SUM(B63:M63)</f>
        <v>6551410.31853554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863727.9299999999</v>
      </c>
      <c r="C66" s="39">
        <f aca="true" t="shared" si="23" ref="C66:M66">SUM(C67:C80)</f>
        <v>602658.13</v>
      </c>
      <c r="D66" s="39">
        <f t="shared" si="23"/>
        <v>602554.91</v>
      </c>
      <c r="E66" s="39">
        <f t="shared" si="23"/>
        <v>9668.73</v>
      </c>
      <c r="F66" s="39">
        <f t="shared" si="23"/>
        <v>591646.18</v>
      </c>
      <c r="G66" s="39">
        <f t="shared" si="23"/>
        <v>725946.64</v>
      </c>
      <c r="H66" s="39">
        <f t="shared" si="23"/>
        <v>760552.8</v>
      </c>
      <c r="I66" s="39">
        <f t="shared" si="23"/>
        <v>719898.54</v>
      </c>
      <c r="J66" s="39">
        <f t="shared" si="23"/>
        <v>537973.78</v>
      </c>
      <c r="K66" s="39">
        <f t="shared" si="23"/>
        <v>641969.14</v>
      </c>
      <c r="L66" s="39">
        <f t="shared" si="23"/>
        <v>328088.99</v>
      </c>
      <c r="M66" s="39">
        <f t="shared" si="23"/>
        <v>166724.53</v>
      </c>
      <c r="N66" s="32">
        <f>SUM(N67:N80)</f>
        <v>6551410.300000001</v>
      </c>
    </row>
    <row r="67" spans="1:14" ht="18.75" customHeight="1">
      <c r="A67" s="17" t="s">
        <v>91</v>
      </c>
      <c r="B67" s="39">
        <v>173320.73</v>
      </c>
      <c r="C67" s="39">
        <v>169409.43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342730.16000000003</v>
      </c>
    </row>
    <row r="68" spans="1:14" ht="18.75" customHeight="1">
      <c r="A68" s="17" t="s">
        <v>92</v>
      </c>
      <c r="B68" s="39">
        <v>690407.2</v>
      </c>
      <c r="C68" s="39">
        <v>433248.7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1123655.9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602554.91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602554.91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9668.73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9668.73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591646.18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591646.18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725946.64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725946.64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584830.73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584830.73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175722.07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175722.07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719898.54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719898.54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537973.78</v>
      </c>
      <c r="K76" s="38">
        <v>0</v>
      </c>
      <c r="L76" s="38">
        <v>0</v>
      </c>
      <c r="M76" s="38">
        <v>0</v>
      </c>
      <c r="N76" s="32">
        <f t="shared" si="24"/>
        <v>537973.78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641969.14</v>
      </c>
      <c r="L77" s="38">
        <v>0</v>
      </c>
      <c r="M77" s="66"/>
      <c r="N77" s="29">
        <f t="shared" si="24"/>
        <v>641969.14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328088.99</v>
      </c>
      <c r="M78" s="38">
        <v>0</v>
      </c>
      <c r="N78" s="32">
        <f t="shared" si="24"/>
        <v>328088.99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166724.53</v>
      </c>
      <c r="N79" s="29">
        <f t="shared" si="24"/>
        <v>166724.53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2.0638865531693935</v>
      </c>
      <c r="C84" s="48">
        <v>2.0901598305818503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1.8052848754793862</v>
      </c>
      <c r="C85" s="48">
        <v>1.729944398540131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v>1.6687998219354443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v>2.128919993641506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v>1.9600898844368317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v>1.5539781259562853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1.8273975533546787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1.7860259062735178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v>1.7713565916348815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v>1.989703275099153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v>1.9068742179807843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2.2659302853255197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v>2.2151080183371623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2015-12-09T16:40:43Z</dcterms:modified>
  <cp:category/>
  <cp:version/>
  <cp:contentType/>
  <cp:contentStatus/>
</cp:coreProperties>
</file>