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<sst xmlns="http://schemas.openxmlformats.org/spreadsheetml/2006/main" count="109" uniqueCount="107">
  <si>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</si>
  <si>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</si>
  <si>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</si>
  <si>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</si>
  <si>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</si>
  <si>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</si>
  <si>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</si>
  <si>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</si>
  <si>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</si>
  <si>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</si>
  <si>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</si>
  <si>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</si>
  <si>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</si>
  <si>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</si>
  <si>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</si>
  <si>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</si>
  <si>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</si>
  <si>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</si>
  <si>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</si>
  <si>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</si>
  <si>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</si>
  <si>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</si>
  <si>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</si>
  <si>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</si>
  <si>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</si>
  <si>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</si>
  <si>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</si>
  <si>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</si>
  <si>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</si>
  <si>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</si>
  <si>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</si>
  <si>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</si>
  <si>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</si>
  <si>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</si>
  <si>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</si>
  <si>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</si>
  <si>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</si>
  <si>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</si>
  <si>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</si>
  <si>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</si>
  <si>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</si>
  <si>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</si>
  <si>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</si>
  <si>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</si>
  <si>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</si>
  <si>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</si>
  <si>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</si>
  <si>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</si>
  <si>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</si>
  <si>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</si>
  <si>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</si>
  <si>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</si>
  <si>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</si>
  <si>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</si>
  <si>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</si>
  <si>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</si>
  <si>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</si>
  <si>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</si>
  <si>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</si>
  <si>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</si>
  <si>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</si>
  <si>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</si>
  <si>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</si>
  <si>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</si>
  <si>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</si>
  <si>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</si>
  <si>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</si>
  <si>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</si>
  <si>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</si>
  <si>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</si>
  <si>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</si>
  <si>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</si>
  <si>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</si>
  <si>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</si>
  <si>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</si>
  <si>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</si>
  <si>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</si>
  <si>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</si>
  <si>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</si>
  <si>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</si>
  <si>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</si>
  <si>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</si>
  <si>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</si>
  <si>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</si>
  <si>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</si>
  <si>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</si>
  <si>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</si>
  <si>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</si>
  <si>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</si>
  <si>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</si>
  <si>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</si>
  <si>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</si>
  <si>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</si>
  <si>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</si>
  <si>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</si>
  <si>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</si>
  <si>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</si>
  <si>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</si>
  <si>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</si>
  <si>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</si>
  <si>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</si>
  <si>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</si>
  <si>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</si>
  <si>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</si>
  <si>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</si>
  <si>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</si>
  <si>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02/12/15 - VENCIMENTO 09/12/15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</si>
</sst>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125" style="1" customWidth="1"/>
    <col min="10" max="10" width="15.875" style="1" customWidth="1"/>
    <col min="11" max="11" width="16.875" style="1" customWidth="1"/>
    <col min="12" max="12" width="15.25390625" style="1" customWidth="1"/>
    <col min="13" max="13" width="14.625" style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528379</v>
      </c>
      <c r="C7" s="10">
        <f>C8+C20+C24</f>
        <v>387338</v>
      </c>
      <c r="D7" s="10">
        <f>D8+D20+D24</f>
        <v>394992</v>
      </c>
      <c r="E7" s="10">
        <f>E8+E20+E24</f>
        <v>71411</v>
      </c>
      <c r="F7" s="10">
        <f aca="true" t="shared" si="0" ref="F7:M7">F8+F20+F24</f>
        <v>335019</v>
      </c>
      <c r="G7" s="10">
        <f t="shared" si="0"/>
        <v>535113</v>
      </c>
      <c r="H7" s="10">
        <f t="shared" si="0"/>
        <v>493125</v>
      </c>
      <c r="I7" s="10">
        <f t="shared" si="0"/>
        <v>441780</v>
      </c>
      <c r="J7" s="10">
        <f t="shared" si="0"/>
        <v>316728</v>
      </c>
      <c r="K7" s="10">
        <f t="shared" si="0"/>
        <v>372303</v>
      </c>
      <c r="L7" s="10">
        <f t="shared" si="0"/>
        <v>164158</v>
      </c>
      <c r="M7" s="10">
        <f t="shared" si="0"/>
        <v>88843</v>
      </c>
      <c r="N7" s="10">
        <f>+N8+N20+N24</f>
        <v>4129189</v>
      </c>
    </row>
    <row r="8" spans="1:14" ht="18.75" customHeight="1">
      <c r="A8" s="11" t="s">
        <v>27</v>
      </c>
      <c r="B8" s="12">
        <f>+B9+B12+B16</f>
        <v>311448</v>
      </c>
      <c r="C8" s="12">
        <f>+C9+C12+C16</f>
        <v>239440</v>
      </c>
      <c r="D8" s="12">
        <f>+D9+D12+D16</f>
        <v>258567</v>
      </c>
      <c r="E8" s="12">
        <f>+E9+E12+E16</f>
        <v>44547</v>
      </c>
      <c r="F8" s="12">
        <f aca="true" t="shared" si="1" ref="F8:M8">+F9+F12+F16</f>
        <v>209184</v>
      </c>
      <c r="G8" s="12">
        <f t="shared" si="1"/>
        <v>335162</v>
      </c>
      <c r="H8" s="12">
        <f t="shared" si="1"/>
        <v>296336</v>
      </c>
      <c r="I8" s="12">
        <f t="shared" si="1"/>
        <v>272969</v>
      </c>
      <c r="J8" s="12">
        <f t="shared" si="1"/>
        <v>196882</v>
      </c>
      <c r="K8" s="12">
        <f t="shared" si="1"/>
        <v>218525</v>
      </c>
      <c r="L8" s="12">
        <f t="shared" si="1"/>
        <v>104096</v>
      </c>
      <c r="M8" s="12">
        <f t="shared" si="1"/>
        <v>58220</v>
      </c>
      <c r="N8" s="12">
        <f>SUM(B8:M8)</f>
        <v>2545376</v>
      </c>
    </row>
    <row r="9" spans="1:14" ht="18.75" customHeight="1">
      <c r="A9" s="13" t="s">
        <v>4</v>
      </c>
      <c r="B9" s="14">
        <v>25684</v>
      </c>
      <c r="C9" s="14">
        <v>26707</v>
      </c>
      <c r="D9" s="14">
        <v>17777</v>
      </c>
      <c r="E9" s="14">
        <v>3884</v>
      </c>
      <c r="F9" s="14">
        <v>15789</v>
      </c>
      <c r="G9" s="14">
        <v>28618</v>
      </c>
      <c r="H9" s="14">
        <v>35546</v>
      </c>
      <c r="I9" s="14">
        <v>17009</v>
      </c>
      <c r="J9" s="14">
        <v>22959</v>
      </c>
      <c r="K9" s="14">
        <v>18214</v>
      </c>
      <c r="L9" s="14">
        <v>12782</v>
      </c>
      <c r="M9" s="14">
        <v>7785</v>
      </c>
      <c r="N9" s="12">
        <f aca="true" t="shared" si="2" ref="N9:N19">SUM(B9:M9)</f>
        <v>232754</v>
      </c>
    </row>
    <row r="10" spans="1:14" ht="18.75" customHeight="1">
      <c r="A10" s="15" t="s">
        <v>5</v>
      </c>
      <c r="B10" s="14">
        <f>+B9-B11</f>
        <v>25684</v>
      </c>
      <c r="C10" s="14">
        <f>+C9-C11</f>
        <v>26707</v>
      </c>
      <c r="D10" s="14">
        <f>+D9-D11</f>
        <v>17777</v>
      </c>
      <c r="E10" s="14">
        <f>+E9-E11</f>
        <v>3884</v>
      </c>
      <c r="F10" s="14">
        <f aca="true" t="shared" si="3" ref="F10:M10">+F9-F11</f>
        <v>15789</v>
      </c>
      <c r="G10" s="14">
        <f t="shared" si="3"/>
        <v>28618</v>
      </c>
      <c r="H10" s="14">
        <f t="shared" si="3"/>
        <v>35546</v>
      </c>
      <c r="I10" s="14">
        <f t="shared" si="3"/>
        <v>17009</v>
      </c>
      <c r="J10" s="14">
        <f t="shared" si="3"/>
        <v>22959</v>
      </c>
      <c r="K10" s="14">
        <f t="shared" si="3"/>
        <v>18214</v>
      </c>
      <c r="L10" s="14">
        <f t="shared" si="3"/>
        <v>12782</v>
      </c>
      <c r="M10" s="14">
        <f t="shared" si="3"/>
        <v>7785</v>
      </c>
      <c r="N10" s="12">
        <f t="shared" si="2"/>
        <v>232754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202208</v>
      </c>
      <c r="C12" s="14">
        <f>C13+C14+C15</f>
        <v>155723</v>
      </c>
      <c r="D12" s="14">
        <f>D13+D14+D15</f>
        <v>183508</v>
      </c>
      <c r="E12" s="14">
        <f>E13+E14+E15</f>
        <v>30545</v>
      </c>
      <c r="F12" s="14">
        <f aca="true" t="shared" si="4" ref="F12:M12">F13+F14+F15</f>
        <v>138720</v>
      </c>
      <c r="G12" s="14">
        <f t="shared" si="4"/>
        <v>227880</v>
      </c>
      <c r="H12" s="14">
        <f t="shared" si="4"/>
        <v>195686</v>
      </c>
      <c r="I12" s="14">
        <f t="shared" si="4"/>
        <v>189415</v>
      </c>
      <c r="J12" s="14">
        <f t="shared" si="4"/>
        <v>129374</v>
      </c>
      <c r="K12" s="14">
        <f t="shared" si="4"/>
        <v>146064</v>
      </c>
      <c r="L12" s="14">
        <f t="shared" si="4"/>
        <v>71608</v>
      </c>
      <c r="M12" s="14">
        <f t="shared" si="4"/>
        <v>40149</v>
      </c>
      <c r="N12" s="12">
        <f t="shared" si="2"/>
        <v>1710880</v>
      </c>
    </row>
    <row r="13" spans="1:14" ht="18.75" customHeight="1">
      <c r="A13" s="15" t="s">
        <v>7</v>
      </c>
      <c r="B13" s="14">
        <v>98536</v>
      </c>
      <c r="C13" s="14">
        <v>76511</v>
      </c>
      <c r="D13" s="14">
        <v>87498</v>
      </c>
      <c r="E13" s="14">
        <v>14971</v>
      </c>
      <c r="F13" s="14">
        <v>65864</v>
      </c>
      <c r="G13" s="14">
        <v>110115</v>
      </c>
      <c r="H13" s="14">
        <v>99787</v>
      </c>
      <c r="I13" s="14">
        <v>95518</v>
      </c>
      <c r="J13" s="14">
        <v>62166</v>
      </c>
      <c r="K13" s="14">
        <v>70541</v>
      </c>
      <c r="L13" s="14">
        <v>34474</v>
      </c>
      <c r="M13" s="14">
        <v>18522</v>
      </c>
      <c r="N13" s="12">
        <f t="shared" si="2"/>
        <v>834503</v>
      </c>
    </row>
    <row r="14" spans="1:14" ht="18.75" customHeight="1">
      <c r="A14" s="15" t="s">
        <v>8</v>
      </c>
      <c r="B14" s="14">
        <v>96446</v>
      </c>
      <c r="C14" s="14">
        <v>70947</v>
      </c>
      <c r="D14" s="14">
        <v>90076</v>
      </c>
      <c r="E14" s="14">
        <v>14023</v>
      </c>
      <c r="F14" s="14">
        <v>66200</v>
      </c>
      <c r="G14" s="14">
        <v>104945</v>
      </c>
      <c r="H14" s="14">
        <v>87256</v>
      </c>
      <c r="I14" s="14">
        <v>88767</v>
      </c>
      <c r="J14" s="14">
        <v>61861</v>
      </c>
      <c r="K14" s="14">
        <v>70654</v>
      </c>
      <c r="L14" s="14">
        <v>34257</v>
      </c>
      <c r="M14" s="14">
        <v>20425</v>
      </c>
      <c r="N14" s="12">
        <f t="shared" si="2"/>
        <v>805857</v>
      </c>
    </row>
    <row r="15" spans="1:14" ht="18.75" customHeight="1">
      <c r="A15" s="15" t="s">
        <v>9</v>
      </c>
      <c r="B15" s="14">
        <v>7226</v>
      </c>
      <c r="C15" s="14">
        <v>8265</v>
      </c>
      <c r="D15" s="14">
        <v>5934</v>
      </c>
      <c r="E15" s="14">
        <v>1551</v>
      </c>
      <c r="F15" s="14">
        <v>6656</v>
      </c>
      <c r="G15" s="14">
        <v>12820</v>
      </c>
      <c r="H15" s="14">
        <v>8643</v>
      </c>
      <c r="I15" s="14">
        <v>5130</v>
      </c>
      <c r="J15" s="14">
        <v>5347</v>
      </c>
      <c r="K15" s="14">
        <v>4869</v>
      </c>
      <c r="L15" s="14">
        <v>2877</v>
      </c>
      <c r="M15" s="14">
        <v>1202</v>
      </c>
      <c r="N15" s="12">
        <f t="shared" si="2"/>
        <v>70520</v>
      </c>
    </row>
    <row r="16" spans="1:14" ht="18.75" customHeight="1">
      <c r="A16" s="16" t="s">
        <v>26</v>
      </c>
      <c r="B16" s="14">
        <f>B17+B18+B19</f>
        <v>83556</v>
      </c>
      <c r="C16" s="14">
        <f>C17+C18+C19</f>
        <v>57010</v>
      </c>
      <c r="D16" s="14">
        <f>D17+D18+D19</f>
        <v>57282</v>
      </c>
      <c r="E16" s="14">
        <f>E17+E18+E19</f>
        <v>10118</v>
      </c>
      <c r="F16" s="14">
        <f aca="true" t="shared" si="5" ref="F16:M16">F17+F18+F19</f>
        <v>54675</v>
      </c>
      <c r="G16" s="14">
        <f t="shared" si="5"/>
        <v>78664</v>
      </c>
      <c r="H16" s="14">
        <f t="shared" si="5"/>
        <v>65104</v>
      </c>
      <c r="I16" s="14">
        <f t="shared" si="5"/>
        <v>66545</v>
      </c>
      <c r="J16" s="14">
        <f t="shared" si="5"/>
        <v>44549</v>
      </c>
      <c r="K16" s="14">
        <f t="shared" si="5"/>
        <v>54247</v>
      </c>
      <c r="L16" s="14">
        <f t="shared" si="5"/>
        <v>19706</v>
      </c>
      <c r="M16" s="14">
        <f t="shared" si="5"/>
        <v>10286</v>
      </c>
      <c r="N16" s="12">
        <f t="shared" si="2"/>
        <v>601742</v>
      </c>
    </row>
    <row r="17" spans="1:14" ht="18.75" customHeight="1">
      <c r="A17" s="15" t="s">
        <v>23</v>
      </c>
      <c r="B17" s="14">
        <v>9686</v>
      </c>
      <c r="C17" s="14">
        <v>7334</v>
      </c>
      <c r="D17" s="14">
        <v>6405</v>
      </c>
      <c r="E17" s="14">
        <v>1240</v>
      </c>
      <c r="F17" s="14">
        <v>6166</v>
      </c>
      <c r="G17" s="14">
        <v>10679</v>
      </c>
      <c r="H17" s="14">
        <v>8747</v>
      </c>
      <c r="I17" s="14">
        <v>9190</v>
      </c>
      <c r="J17" s="14">
        <v>6112</v>
      </c>
      <c r="K17" s="14">
        <v>7379</v>
      </c>
      <c r="L17" s="14">
        <v>2995</v>
      </c>
      <c r="M17" s="14">
        <v>1352</v>
      </c>
      <c r="N17" s="12">
        <f t="shared" si="2"/>
        <v>77285</v>
      </c>
    </row>
    <row r="18" spans="1:14" ht="18.75" customHeight="1">
      <c r="A18" s="15" t="s">
        <v>24</v>
      </c>
      <c r="B18" s="14">
        <v>4331</v>
      </c>
      <c r="C18" s="14">
        <v>2046</v>
      </c>
      <c r="D18" s="14">
        <v>4085</v>
      </c>
      <c r="E18" s="14">
        <v>556</v>
      </c>
      <c r="F18" s="14">
        <v>2709</v>
      </c>
      <c r="G18" s="14">
        <v>3927</v>
      </c>
      <c r="H18" s="14">
        <v>4066</v>
      </c>
      <c r="I18" s="14">
        <v>4180</v>
      </c>
      <c r="J18" s="14">
        <v>2835</v>
      </c>
      <c r="K18" s="14">
        <v>4173</v>
      </c>
      <c r="L18" s="14">
        <v>1311</v>
      </c>
      <c r="M18" s="14">
        <v>646</v>
      </c>
      <c r="N18" s="12">
        <f t="shared" si="2"/>
        <v>34865</v>
      </c>
    </row>
    <row r="19" spans="1:14" ht="18.75" customHeight="1">
      <c r="A19" s="15" t="s">
        <v>25</v>
      </c>
      <c r="B19" s="14">
        <v>69539</v>
      </c>
      <c r="C19" s="14">
        <v>47630</v>
      </c>
      <c r="D19" s="14">
        <v>46792</v>
      </c>
      <c r="E19" s="14">
        <v>8322</v>
      </c>
      <c r="F19" s="14">
        <v>45800</v>
      </c>
      <c r="G19" s="14">
        <v>64058</v>
      </c>
      <c r="H19" s="14">
        <v>52291</v>
      </c>
      <c r="I19" s="14">
        <v>53175</v>
      </c>
      <c r="J19" s="14">
        <v>35602</v>
      </c>
      <c r="K19" s="14">
        <v>42695</v>
      </c>
      <c r="L19" s="14">
        <v>15400</v>
      </c>
      <c r="M19" s="14">
        <v>8288</v>
      </c>
      <c r="N19" s="12">
        <f t="shared" si="2"/>
        <v>489592</v>
      </c>
    </row>
    <row r="20" spans="1:14" ht="18.75" customHeight="1">
      <c r="A20" s="17" t="s">
        <v>10</v>
      </c>
      <c r="B20" s="18">
        <f>B21+B22+B23</f>
        <v>148677</v>
      </c>
      <c r="C20" s="18">
        <f>C21+C22+C23</f>
        <v>91097</v>
      </c>
      <c r="D20" s="18">
        <f>D21+D22+D23</f>
        <v>84312</v>
      </c>
      <c r="E20" s="18">
        <f>E21+E22+E23</f>
        <v>14801</v>
      </c>
      <c r="F20" s="18">
        <f aca="true" t="shared" si="6" ref="F20:M20">F21+F22+F23</f>
        <v>72646</v>
      </c>
      <c r="G20" s="18">
        <f t="shared" si="6"/>
        <v>118636</v>
      </c>
      <c r="H20" s="18">
        <f t="shared" si="6"/>
        <v>125128</v>
      </c>
      <c r="I20" s="18">
        <f t="shared" si="6"/>
        <v>118599</v>
      </c>
      <c r="J20" s="18">
        <f t="shared" si="6"/>
        <v>77559</v>
      </c>
      <c r="K20" s="18">
        <f t="shared" si="6"/>
        <v>114297</v>
      </c>
      <c r="L20" s="18">
        <f t="shared" si="6"/>
        <v>46239</v>
      </c>
      <c r="M20" s="18">
        <f t="shared" si="6"/>
        <v>24545</v>
      </c>
      <c r="N20" s="12">
        <f aca="true" t="shared" si="7" ref="N20:N26">SUM(B20:M20)</f>
        <v>1036536</v>
      </c>
    </row>
    <row r="21" spans="1:14" ht="18.75" customHeight="1">
      <c r="A21" s="13" t="s">
        <v>11</v>
      </c>
      <c r="B21" s="14">
        <v>79021</v>
      </c>
      <c r="C21" s="14">
        <v>51161</v>
      </c>
      <c r="D21" s="14">
        <v>46081</v>
      </c>
      <c r="E21" s="14">
        <v>8193</v>
      </c>
      <c r="F21" s="14">
        <v>39138</v>
      </c>
      <c r="G21" s="14">
        <v>65971</v>
      </c>
      <c r="H21" s="14">
        <v>72107</v>
      </c>
      <c r="I21" s="14">
        <v>66546</v>
      </c>
      <c r="J21" s="14">
        <v>42236</v>
      </c>
      <c r="K21" s="14">
        <v>60873</v>
      </c>
      <c r="L21" s="14">
        <v>24683</v>
      </c>
      <c r="M21" s="14">
        <v>12780</v>
      </c>
      <c r="N21" s="12">
        <f t="shared" si="7"/>
        <v>568790</v>
      </c>
    </row>
    <row r="22" spans="1:14" ht="18.75" customHeight="1">
      <c r="A22" s="13" t="s">
        <v>12</v>
      </c>
      <c r="B22" s="14">
        <v>65460</v>
      </c>
      <c r="C22" s="14">
        <v>36531</v>
      </c>
      <c r="D22" s="14">
        <v>35894</v>
      </c>
      <c r="E22" s="14">
        <v>6032</v>
      </c>
      <c r="F22" s="14">
        <v>30873</v>
      </c>
      <c r="G22" s="14">
        <v>47699</v>
      </c>
      <c r="H22" s="14">
        <v>49314</v>
      </c>
      <c r="I22" s="14">
        <v>49232</v>
      </c>
      <c r="J22" s="14">
        <v>32910</v>
      </c>
      <c r="K22" s="14">
        <v>50380</v>
      </c>
      <c r="L22" s="14">
        <v>20209</v>
      </c>
      <c r="M22" s="14">
        <v>11180</v>
      </c>
      <c r="N22" s="12">
        <f t="shared" si="7"/>
        <v>435714</v>
      </c>
    </row>
    <row r="23" spans="1:14" ht="18.75" customHeight="1">
      <c r="A23" s="13" t="s">
        <v>13</v>
      </c>
      <c r="B23" s="14">
        <v>4196</v>
      </c>
      <c r="C23" s="14">
        <v>3405</v>
      </c>
      <c r="D23" s="14">
        <v>2337</v>
      </c>
      <c r="E23" s="14">
        <v>576</v>
      </c>
      <c r="F23" s="14">
        <v>2635</v>
      </c>
      <c r="G23" s="14">
        <v>4966</v>
      </c>
      <c r="H23" s="14">
        <v>3707</v>
      </c>
      <c r="I23" s="14">
        <v>2821</v>
      </c>
      <c r="J23" s="14">
        <v>2413</v>
      </c>
      <c r="K23" s="14">
        <v>3044</v>
      </c>
      <c r="L23" s="14">
        <v>1347</v>
      </c>
      <c r="M23" s="14">
        <v>585</v>
      </c>
      <c r="N23" s="12">
        <f t="shared" si="7"/>
        <v>32032</v>
      </c>
    </row>
    <row r="24" spans="1:14" ht="18.75" customHeight="1">
      <c r="A24" s="17" t="s">
        <v>14</v>
      </c>
      <c r="B24" s="14">
        <f>B25+B26</f>
        <v>68254</v>
      </c>
      <c r="C24" s="14">
        <f>C25+C26</f>
        <v>56801</v>
      </c>
      <c r="D24" s="14">
        <f>D25+D26</f>
        <v>52113</v>
      </c>
      <c r="E24" s="14">
        <f>E25+E26</f>
        <v>12063</v>
      </c>
      <c r="F24" s="14">
        <f aca="true" t="shared" si="8" ref="F24:M24">F25+F26</f>
        <v>53189</v>
      </c>
      <c r="G24" s="14">
        <f t="shared" si="8"/>
        <v>81315</v>
      </c>
      <c r="H24" s="14">
        <f t="shared" si="8"/>
        <v>71661</v>
      </c>
      <c r="I24" s="14">
        <f t="shared" si="8"/>
        <v>50212</v>
      </c>
      <c r="J24" s="14">
        <f t="shared" si="8"/>
        <v>42287</v>
      </c>
      <c r="K24" s="14">
        <f t="shared" si="8"/>
        <v>39481</v>
      </c>
      <c r="L24" s="14">
        <f t="shared" si="8"/>
        <v>13823</v>
      </c>
      <c r="M24" s="14">
        <f t="shared" si="8"/>
        <v>6078</v>
      </c>
      <c r="N24" s="12">
        <f t="shared" si="7"/>
        <v>547277</v>
      </c>
    </row>
    <row r="25" spans="1:14" ht="18.75" customHeight="1">
      <c r="A25" s="13" t="s">
        <v>15</v>
      </c>
      <c r="B25" s="14">
        <v>43683</v>
      </c>
      <c r="C25" s="14">
        <v>36353</v>
      </c>
      <c r="D25" s="14">
        <v>33352</v>
      </c>
      <c r="E25" s="14">
        <v>7720</v>
      </c>
      <c r="F25" s="14">
        <v>34041</v>
      </c>
      <c r="G25" s="14">
        <v>52042</v>
      </c>
      <c r="H25" s="14">
        <v>45863</v>
      </c>
      <c r="I25" s="14">
        <v>32136</v>
      </c>
      <c r="J25" s="14">
        <v>27064</v>
      </c>
      <c r="K25" s="14">
        <v>25268</v>
      </c>
      <c r="L25" s="14">
        <v>8847</v>
      </c>
      <c r="M25" s="14">
        <v>3890</v>
      </c>
      <c r="N25" s="12">
        <f t="shared" si="7"/>
        <v>350259</v>
      </c>
    </row>
    <row r="26" spans="1:14" ht="18.75" customHeight="1">
      <c r="A26" s="13" t="s">
        <v>16</v>
      </c>
      <c r="B26" s="14">
        <v>24571</v>
      </c>
      <c r="C26" s="14">
        <v>20448</v>
      </c>
      <c r="D26" s="14">
        <v>18761</v>
      </c>
      <c r="E26" s="14">
        <v>4343</v>
      </c>
      <c r="F26" s="14">
        <v>19148</v>
      </c>
      <c r="G26" s="14">
        <v>29273</v>
      </c>
      <c r="H26" s="14">
        <v>25798</v>
      </c>
      <c r="I26" s="14">
        <v>18076</v>
      </c>
      <c r="J26" s="14">
        <v>15223</v>
      </c>
      <c r="K26" s="14">
        <v>14213</v>
      </c>
      <c r="L26" s="14">
        <v>4976</v>
      </c>
      <c r="M26" s="14">
        <v>2188</v>
      </c>
      <c r="N26" s="12">
        <f t="shared" si="7"/>
        <v>197018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0.9822400795641006</v>
      </c>
      <c r="C32" s="23">
        <f aca="true" t="shared" si="9" ref="C32:M32">(((+C$8+C$20)*C$29)+(C$24*C$30))/C$7</f>
        <v>0.9980789566218652</v>
      </c>
      <c r="D32" s="23">
        <f t="shared" si="9"/>
        <v>0.9892810943006441</v>
      </c>
      <c r="E32" s="23">
        <f t="shared" si="9"/>
        <v>0.9851985772500035</v>
      </c>
      <c r="F32" s="23">
        <f t="shared" si="9"/>
        <v>0.9961737844719255</v>
      </c>
      <c r="G32" s="23">
        <f t="shared" si="9"/>
        <v>0.9960794691962258</v>
      </c>
      <c r="H32" s="23">
        <f t="shared" si="9"/>
        <v>0.9980963060076045</v>
      </c>
      <c r="I32" s="23">
        <f t="shared" si="9"/>
        <v>0.9966584435691973</v>
      </c>
      <c r="J32" s="23">
        <f t="shared" si="9"/>
        <v>0.9939252023818546</v>
      </c>
      <c r="K32" s="23">
        <f t="shared" si="9"/>
        <v>0.9960339041049897</v>
      </c>
      <c r="L32" s="23">
        <f t="shared" si="9"/>
        <v>0.9967580897671756</v>
      </c>
      <c r="M32" s="23">
        <f t="shared" si="9"/>
        <v>0.9922830341163625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1.8507367579146785</v>
      </c>
      <c r="C35" s="26">
        <f>C32*C34</f>
        <v>1.8170027405301057</v>
      </c>
      <c r="D35" s="26">
        <f>D32*D34</f>
        <v>1.6688182779757568</v>
      </c>
      <c r="E35" s="26">
        <f>E32*E34</f>
        <v>2.1260585297055075</v>
      </c>
      <c r="F35" s="26">
        <f aca="true" t="shared" si="10" ref="F35:M35">F32*F34</f>
        <v>1.9599719209485134</v>
      </c>
      <c r="G35" s="26">
        <f t="shared" si="10"/>
        <v>1.5540831878399515</v>
      </c>
      <c r="H35" s="26">
        <f t="shared" si="10"/>
        <v>1.817034325086844</v>
      </c>
      <c r="I35" s="26">
        <f t="shared" si="10"/>
        <v>1.7712613859111774</v>
      </c>
      <c r="J35" s="26">
        <f t="shared" si="10"/>
        <v>1.989341292567282</v>
      </c>
      <c r="K35" s="26">
        <f t="shared" si="10"/>
        <v>1.9061100822857187</v>
      </c>
      <c r="L35" s="26">
        <f t="shared" si="10"/>
        <v>2.2655314622318135</v>
      </c>
      <c r="M35" s="26">
        <f t="shared" si="10"/>
        <v>2.214279590630663</v>
      </c>
      <c r="N35" s="27"/>
    </row>
    <row r="36" spans="1:14" ht="18.75" customHeight="1">
      <c r="A36" s="57" t="s">
        <v>43</v>
      </c>
      <c r="B36" s="26">
        <v>-0.006084534</v>
      </c>
      <c r="C36" s="26">
        <v>-0.0059884649</v>
      </c>
      <c r="D36" s="26">
        <v>-0.0054904656</v>
      </c>
      <c r="E36" s="26">
        <v>-0.0061886824</v>
      </c>
      <c r="F36" s="26">
        <v>-0.0063336109</v>
      </c>
      <c r="G36" s="26">
        <v>-0.0050800111</v>
      </c>
      <c r="H36" s="26">
        <v>-0.0055893333</v>
      </c>
      <c r="I36" s="26">
        <v>-0.0056692019</v>
      </c>
      <c r="J36" s="26">
        <v>-0.0063270377</v>
      </c>
      <c r="K36" s="26">
        <v>-0.00622544</v>
      </c>
      <c r="L36" s="26">
        <v>-0.0073446923</v>
      </c>
      <c r="M36" s="26">
        <v>-0.0072649505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977932.5774198138</v>
      </c>
      <c r="C42" s="65">
        <f aca="true" t="shared" si="12" ref="C42:M42">C43+C44+C45+C46</f>
        <v>703969.8874940139</v>
      </c>
      <c r="D42" s="65">
        <f t="shared" si="12"/>
        <v>668531.189265925</v>
      </c>
      <c r="E42" s="65">
        <f t="shared" si="12"/>
        <v>152028.30566593359</v>
      </c>
      <c r="F42" s="65">
        <f t="shared" si="12"/>
        <v>656667.3529941429</v>
      </c>
      <c r="G42" s="65">
        <f t="shared" si="12"/>
        <v>831553.8969148457</v>
      </c>
      <c r="H42" s="65">
        <f t="shared" si="12"/>
        <v>896166.3715748874</v>
      </c>
      <c r="I42" s="65">
        <f t="shared" si="12"/>
        <v>782549.915052458</v>
      </c>
      <c r="J42" s="65">
        <f t="shared" si="12"/>
        <v>630194.7389156045</v>
      </c>
      <c r="K42" s="65">
        <f t="shared" si="12"/>
        <v>709934.9919768999</v>
      </c>
      <c r="L42" s="65">
        <f t="shared" si="12"/>
        <v>371970.5837784666</v>
      </c>
      <c r="M42" s="65">
        <f t="shared" si="12"/>
        <v>196796.8416731285</v>
      </c>
      <c r="N42" s="65">
        <f>N43+N44+N45+N46</f>
        <v>7578296.65272612</v>
      </c>
    </row>
    <row r="43" spans="1:14" ht="18.75" customHeight="1">
      <c r="A43" s="62" t="s">
        <v>86</v>
      </c>
      <c r="B43" s="59">
        <f aca="true" t="shared" si="13" ref="B43:H43">B35*B7</f>
        <v>977890.4374101999</v>
      </c>
      <c r="C43" s="59">
        <f t="shared" si="13"/>
        <v>703794.20751145</v>
      </c>
      <c r="D43" s="59">
        <f t="shared" si="13"/>
        <v>659169.8692542001</v>
      </c>
      <c r="E43" s="59">
        <f t="shared" si="13"/>
        <v>151823.9656648</v>
      </c>
      <c r="F43" s="59">
        <f t="shared" si="13"/>
        <v>656627.83298425</v>
      </c>
      <c r="G43" s="59">
        <f t="shared" si="13"/>
        <v>831610.1168946</v>
      </c>
      <c r="H43" s="59">
        <f t="shared" si="13"/>
        <v>896025.0515584499</v>
      </c>
      <c r="I43" s="59">
        <f>I35*I7</f>
        <v>782507.85506784</v>
      </c>
      <c r="J43" s="59">
        <f>J35*J7</f>
        <v>630080.0889122501</v>
      </c>
      <c r="K43" s="59">
        <f>K35*K7</f>
        <v>709650.50196522</v>
      </c>
      <c r="L43" s="59">
        <f>L35*L7</f>
        <v>371905.11377705005</v>
      </c>
      <c r="M43" s="59">
        <f>M35*M7</f>
        <v>196723.2416704</v>
      </c>
      <c r="N43" s="61">
        <f>SUM(B43:M43)</f>
        <v>7567808.28267071</v>
      </c>
    </row>
    <row r="44" spans="1:14" ht="18.75" customHeight="1">
      <c r="A44" s="62" t="s">
        <v>87</v>
      </c>
      <c r="B44" s="59">
        <f aca="true" t="shared" si="14" ref="B44:M44">B36*B7</f>
        <v>-3214.939990386</v>
      </c>
      <c r="C44" s="59">
        <f t="shared" si="14"/>
        <v>-2319.5600174362</v>
      </c>
      <c r="D44" s="59">
        <f t="shared" si="14"/>
        <v>-2168.6899882752</v>
      </c>
      <c r="E44" s="59">
        <f t="shared" si="14"/>
        <v>-441.9399988664</v>
      </c>
      <c r="F44" s="59">
        <f t="shared" si="14"/>
        <v>-2121.8799901070997</v>
      </c>
      <c r="G44" s="59">
        <f t="shared" si="14"/>
        <v>-2718.3799797543</v>
      </c>
      <c r="H44" s="59">
        <f t="shared" si="14"/>
        <v>-2756.2399835625</v>
      </c>
      <c r="I44" s="59">
        <f t="shared" si="14"/>
        <v>-2504.540015382</v>
      </c>
      <c r="J44" s="59">
        <f t="shared" si="14"/>
        <v>-2003.9499966455999</v>
      </c>
      <c r="K44" s="59">
        <f t="shared" si="14"/>
        <v>-2317.74998832</v>
      </c>
      <c r="L44" s="59">
        <f t="shared" si="14"/>
        <v>-1205.6899985834</v>
      </c>
      <c r="M44" s="59">
        <f t="shared" si="14"/>
        <v>-645.4399972715</v>
      </c>
      <c r="N44" s="28">
        <f>SUM(B44:M44)</f>
        <v>-24418.9999445902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-90103.72</v>
      </c>
      <c r="C48" s="28">
        <f aca="true" t="shared" si="16" ref="C48:M48">+C49+C52+C60+C61</f>
        <v>-93594.34</v>
      </c>
      <c r="D48" s="28">
        <f t="shared" si="16"/>
        <v>-62317.94</v>
      </c>
      <c r="E48" s="28">
        <f t="shared" si="16"/>
        <v>116324.68</v>
      </c>
      <c r="F48" s="28">
        <f t="shared" si="16"/>
        <v>-55282.9</v>
      </c>
      <c r="G48" s="28">
        <f t="shared" si="16"/>
        <v>-100218.64</v>
      </c>
      <c r="H48" s="28">
        <f t="shared" si="16"/>
        <v>-124522.28</v>
      </c>
      <c r="I48" s="28">
        <f t="shared" si="16"/>
        <v>-59634.22</v>
      </c>
      <c r="J48" s="28">
        <f t="shared" si="16"/>
        <v>-80561.94</v>
      </c>
      <c r="K48" s="28">
        <f t="shared" si="16"/>
        <v>-63847.44</v>
      </c>
      <c r="L48" s="28">
        <f t="shared" si="16"/>
        <v>-44822.6</v>
      </c>
      <c r="M48" s="28">
        <f t="shared" si="16"/>
        <v>-27290.3</v>
      </c>
      <c r="N48" s="28">
        <f>+N49+N52+N60+N61</f>
        <v>-685871.64</v>
      </c>
    </row>
    <row r="49" spans="1:14" ht="18.75" customHeight="1">
      <c r="A49" s="17" t="s">
        <v>48</v>
      </c>
      <c r="B49" s="29">
        <f>B50+B51</f>
        <v>-89894</v>
      </c>
      <c r="C49" s="29">
        <f>C50+C51</f>
        <v>-93474.5</v>
      </c>
      <c r="D49" s="29">
        <f>D50+D51</f>
        <v>-62219.5</v>
      </c>
      <c r="E49" s="29">
        <f>E50+E51</f>
        <v>-13594</v>
      </c>
      <c r="F49" s="29">
        <f aca="true" t="shared" si="17" ref="F49:M49">F50+F51</f>
        <v>-55261.5</v>
      </c>
      <c r="G49" s="29">
        <f t="shared" si="17"/>
        <v>-100163</v>
      </c>
      <c r="H49" s="29">
        <f t="shared" si="17"/>
        <v>-124411</v>
      </c>
      <c r="I49" s="29">
        <f t="shared" si="17"/>
        <v>-59531.5</v>
      </c>
      <c r="J49" s="29">
        <f t="shared" si="17"/>
        <v>-80356.5</v>
      </c>
      <c r="K49" s="29">
        <f t="shared" si="17"/>
        <v>-63749</v>
      </c>
      <c r="L49" s="29">
        <f t="shared" si="17"/>
        <v>-44737</v>
      </c>
      <c r="M49" s="29">
        <f t="shared" si="17"/>
        <v>-27247.5</v>
      </c>
      <c r="N49" s="28">
        <f aca="true" t="shared" si="18" ref="N49:N61">SUM(B49:M49)</f>
        <v>-814639</v>
      </c>
    </row>
    <row r="50" spans="1:14" ht="18.75" customHeight="1">
      <c r="A50" s="13" t="s">
        <v>49</v>
      </c>
      <c r="B50" s="20">
        <f>ROUND(-B9*$D$3,2)</f>
        <v>-89894</v>
      </c>
      <c r="C50" s="20">
        <f>ROUND(-C9*$D$3,2)</f>
        <v>-93474.5</v>
      </c>
      <c r="D50" s="20">
        <f>ROUND(-D9*$D$3,2)</f>
        <v>-62219.5</v>
      </c>
      <c r="E50" s="20">
        <f>ROUND(-E9*$D$3,2)</f>
        <v>-13594</v>
      </c>
      <c r="F50" s="20">
        <f aca="true" t="shared" si="19" ref="F50:M50">ROUND(-F9*$D$3,2)</f>
        <v>-55261.5</v>
      </c>
      <c r="G50" s="20">
        <f t="shared" si="19"/>
        <v>-100163</v>
      </c>
      <c r="H50" s="20">
        <f t="shared" si="19"/>
        <v>-124411</v>
      </c>
      <c r="I50" s="20">
        <f t="shared" si="19"/>
        <v>-59531.5</v>
      </c>
      <c r="J50" s="20">
        <f t="shared" si="19"/>
        <v>-80356.5</v>
      </c>
      <c r="K50" s="20">
        <f t="shared" si="19"/>
        <v>-63749</v>
      </c>
      <c r="L50" s="20">
        <f t="shared" si="19"/>
        <v>-44737</v>
      </c>
      <c r="M50" s="20">
        <f t="shared" si="19"/>
        <v>-27247.5</v>
      </c>
      <c r="N50" s="50">
        <f t="shared" si="18"/>
        <v>-814639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129918.68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128767.36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130000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887828.8574198139</v>
      </c>
      <c r="C63" s="32">
        <f t="shared" si="22"/>
        <v>610375.5474940139</v>
      </c>
      <c r="D63" s="32">
        <f t="shared" si="22"/>
        <v>606213.249265925</v>
      </c>
      <c r="E63" s="32">
        <f t="shared" si="22"/>
        <v>268352.9856659336</v>
      </c>
      <c r="F63" s="32">
        <f t="shared" si="22"/>
        <v>601384.4529941429</v>
      </c>
      <c r="G63" s="32">
        <f t="shared" si="22"/>
        <v>731335.2569148457</v>
      </c>
      <c r="H63" s="32">
        <f t="shared" si="22"/>
        <v>771644.0915748874</v>
      </c>
      <c r="I63" s="32">
        <f t="shared" si="22"/>
        <v>722915.695052458</v>
      </c>
      <c r="J63" s="32">
        <f t="shared" si="22"/>
        <v>549632.7989156046</v>
      </c>
      <c r="K63" s="32">
        <f t="shared" si="22"/>
        <v>646087.5519768998</v>
      </c>
      <c r="L63" s="32">
        <f t="shared" si="22"/>
        <v>327147.98377846665</v>
      </c>
      <c r="M63" s="32">
        <f t="shared" si="22"/>
        <v>169506.54167312852</v>
      </c>
      <c r="N63" s="32">
        <f>SUM(B63:M63)</f>
        <v>6892425.01272612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887828.86</v>
      </c>
      <c r="C66" s="39">
        <f aca="true" t="shared" si="23" ref="C66:M66">SUM(C67:C80)</f>
        <v>610375.55</v>
      </c>
      <c r="D66" s="39">
        <f t="shared" si="23"/>
        <v>606213.25</v>
      </c>
      <c r="E66" s="39">
        <f t="shared" si="23"/>
        <v>268352.99</v>
      </c>
      <c r="F66" s="39">
        <f t="shared" si="23"/>
        <v>601384.45</v>
      </c>
      <c r="G66" s="39">
        <f t="shared" si="23"/>
        <v>731335.26</v>
      </c>
      <c r="H66" s="39">
        <f t="shared" si="23"/>
        <v>771644.09</v>
      </c>
      <c r="I66" s="39">
        <f t="shared" si="23"/>
        <v>722915.7</v>
      </c>
      <c r="J66" s="39">
        <f t="shared" si="23"/>
        <v>549632.8</v>
      </c>
      <c r="K66" s="39">
        <f t="shared" si="23"/>
        <v>646087.55</v>
      </c>
      <c r="L66" s="39">
        <f t="shared" si="23"/>
        <v>327147.98</v>
      </c>
      <c r="M66" s="39">
        <f t="shared" si="23"/>
        <v>169506.54</v>
      </c>
      <c r="N66" s="32">
        <f>SUM(N67:N80)</f>
        <v>6892425.0200000005</v>
      </c>
    </row>
    <row r="67" spans="1:14" ht="18.75" customHeight="1">
      <c r="A67" s="17" t="s">
        <v>91</v>
      </c>
      <c r="B67" s="39">
        <v>178040.04</v>
      </c>
      <c r="C67" s="39">
        <v>170771.99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348812.03</v>
      </c>
    </row>
    <row r="68" spans="1:14" ht="18.75" customHeight="1">
      <c r="A68" s="17" t="s">
        <v>92</v>
      </c>
      <c r="B68" s="39">
        <v>709788.82</v>
      </c>
      <c r="C68" s="39">
        <v>439603.56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1149392.38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606213.25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606213.25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268352.99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268352.99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601384.45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601384.45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731335.26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731335.26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593178.25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593178.25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178465.84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178465.84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722915.7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722915.7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549632.8</v>
      </c>
      <c r="K76" s="38">
        <v>0</v>
      </c>
      <c r="L76" s="38">
        <v>0</v>
      </c>
      <c r="M76" s="38">
        <v>0</v>
      </c>
      <c r="N76" s="32">
        <f t="shared" si="24"/>
        <v>549632.8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646087.55</v>
      </c>
      <c r="L77" s="38">
        <v>0</v>
      </c>
      <c r="M77" s="66"/>
      <c r="N77" s="29">
        <f t="shared" si="24"/>
        <v>646087.55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327147.98</v>
      </c>
      <c r="M78" s="38">
        <v>0</v>
      </c>
      <c r="N78" s="32">
        <f t="shared" si="24"/>
        <v>327147.98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169506.54</v>
      </c>
      <c r="N79" s="29">
        <f t="shared" si="24"/>
        <v>169506.54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2.062934487311562</v>
      </c>
      <c r="C84" s="48">
        <v>2.091372426334876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1.8048914196274246</v>
      </c>
      <c r="C85" s="48">
        <v>1.7297342707552967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1.6687998219354443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2.128919993641506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1.9600898844368317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1.5539781259562853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1.8272218605780608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1.7858528801499491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1.7713565916348815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1.989703275099153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1.9068742179807843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2.2659302853255197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2.2151080183371623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2015-12-08T18:56:58Z</dcterms:modified>
  <cp:category/>
  <cp:version/>
  <cp:contentType/>
  <cp:contentStatus/>
</cp:coreProperties>
</file>