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<sst xmlns="http://schemas.openxmlformats.org/spreadsheetml/2006/main" count="109" uniqueCount="107">
  <si>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</si>
  <si>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</si>
  <si>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</si>
  <si>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</si>
  <si>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</si>
  <si>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</si>
  <si>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</si>
  <si>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</si>
  <si>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</si>
  <si>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</si>
  <si>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</si>
  <si>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</si>
  <si>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</si>
  <si>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</si>
  <si>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</si>
  <si>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</si>
  <si>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</si>
  <si>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</si>
  <si>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</si>
  <si>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</si>
  <si>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</si>
  <si>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</si>
  <si>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</si>
  <si>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</si>
  <si>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</si>
  <si>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</si>
  <si>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</si>
  <si>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</si>
  <si>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</si>
  <si>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</si>
  <si>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</si>
  <si>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</si>
  <si>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</si>
  <si>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</si>
  <si>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</si>
  <si>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</si>
  <si>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</si>
  <si>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</si>
  <si>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</si>
  <si>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</si>
  <si>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</si>
  <si>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</si>
  <si>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</si>
  <si>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</si>
  <si>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</si>
  <si>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</si>
  <si>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</si>
  <si>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</si>
  <si>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</si>
  <si>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</si>
  <si>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</si>
  <si>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</si>
  <si>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</si>
  <si>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</si>
  <si>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</si>
  <si>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</si>
  <si>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</si>
  <si>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</si>
  <si>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</si>
  <si>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</si>
  <si>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</si>
  <si>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</si>
  <si>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</si>
  <si>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</si>
  <si>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</si>
  <si>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</si>
  <si>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</si>
  <si>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</si>
  <si>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</si>
  <si>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</si>
  <si>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</si>
  <si>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</si>
  <si>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</si>
  <si>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</si>
  <si>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</si>
  <si>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</si>
  <si>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</si>
  <si>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</si>
  <si>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</si>
  <si>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</si>
  <si>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</si>
  <si>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</si>
  <si>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</si>
  <si>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</si>
  <si>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</si>
  <si>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</si>
  <si>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</si>
  <si>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</si>
  <si>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</si>
  <si>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</si>
  <si>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</si>
  <si>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</si>
  <si>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</si>
  <si>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</si>
  <si>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</si>
  <si>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</si>
  <si>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</si>
  <si>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</si>
  <si>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</si>
  <si>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</si>
  <si>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</si>
  <si>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</si>
  <si>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</si>
  <si>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01/12/15 - VENCIMENTO 08/12/15</t>
  </si>
  <si>
    <t>Nota: (1) Revisão de passageiros, processada pelo sistema de bilhetagem eletrônica, período de 21 a 24/11/15, todas as áreas. Total de 1.147.814 passageiros.
           (2) Tarifa de remuneração de cada empresa considerando a aplicação dos fatores de integração e de gratuidade e, também, reequilibrio interno estabelecido e informado pelo consórcio. Não consideram os acertos financeiros previstos no item 7.</t>
  </si>
  <si>
    <t>10. Tarifa de Remuneração por Passageiro (2)</t>
  </si>
  <si>
    <t>7.3. Revisão de Remuneração pelo Transporte Coletivo (2)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</si>
</sst>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8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G5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4" sqref="P64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25" ht="18.75" customHeight="1">
      <c r="A7" s="9" t="s">
        <v>3</v>
      </c>
      <c r="B7" s="10">
        <f>B8+B20+B24</f>
        <v>524955</v>
      </c>
      <c r="C7" s="10">
        <f>C8+C20+C24</f>
        <v>389089</v>
      </c>
      <c r="D7" s="10">
        <f>D8+D20+D24</f>
        <v>391141</v>
      </c>
      <c r="E7" s="10">
        <f>E8+E20+E24</f>
        <v>72182</v>
      </c>
      <c r="F7" s="10">
        <f aca="true" t="shared" si="0" ref="F7:M7">F8+F20+F24</f>
        <v>326886</v>
      </c>
      <c r="G7" s="10">
        <f t="shared" si="0"/>
        <v>531558</v>
      </c>
      <c r="H7" s="10">
        <f t="shared" si="0"/>
        <v>494135</v>
      </c>
      <c r="I7" s="10">
        <f t="shared" si="0"/>
        <v>439654</v>
      </c>
      <c r="J7" s="10">
        <f t="shared" si="0"/>
        <v>313873</v>
      </c>
      <c r="K7" s="10">
        <f t="shared" si="0"/>
        <v>372305</v>
      </c>
      <c r="L7" s="10">
        <f t="shared" si="0"/>
        <v>163326</v>
      </c>
      <c r="M7" s="10">
        <f t="shared" si="0"/>
        <v>87438</v>
      </c>
      <c r="N7" s="10">
        <f>+N8+N20+N24</f>
        <v>4106542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310756</v>
      </c>
      <c r="C8" s="12">
        <f>+C9+C12+C16</f>
        <v>240752</v>
      </c>
      <c r="D8" s="12">
        <f>+D9+D12+D16</f>
        <v>257943</v>
      </c>
      <c r="E8" s="12">
        <f>+E9+E12+E16</f>
        <v>45115</v>
      </c>
      <c r="F8" s="12">
        <f aca="true" t="shared" si="1" ref="F8:M8">+F9+F12+F16</f>
        <v>204095</v>
      </c>
      <c r="G8" s="12">
        <f t="shared" si="1"/>
        <v>333376</v>
      </c>
      <c r="H8" s="12">
        <f t="shared" si="1"/>
        <v>296817</v>
      </c>
      <c r="I8" s="12">
        <f t="shared" si="1"/>
        <v>273806</v>
      </c>
      <c r="J8" s="12">
        <f t="shared" si="1"/>
        <v>195970</v>
      </c>
      <c r="K8" s="12">
        <f t="shared" si="1"/>
        <v>219568</v>
      </c>
      <c r="L8" s="12">
        <f t="shared" si="1"/>
        <v>102891</v>
      </c>
      <c r="M8" s="12">
        <f t="shared" si="1"/>
        <v>57513</v>
      </c>
      <c r="N8" s="12">
        <f>SUM(B8:M8)</f>
        <v>2538602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27420</v>
      </c>
      <c r="C9" s="14">
        <v>28453</v>
      </c>
      <c r="D9" s="14">
        <v>19269</v>
      </c>
      <c r="E9" s="14">
        <v>4191</v>
      </c>
      <c r="F9" s="14">
        <v>16370</v>
      </c>
      <c r="G9" s="14">
        <v>30176</v>
      </c>
      <c r="H9" s="14">
        <v>37622</v>
      </c>
      <c r="I9" s="14">
        <v>18765</v>
      </c>
      <c r="J9" s="14">
        <v>24364</v>
      </c>
      <c r="K9" s="14">
        <v>19480</v>
      </c>
      <c r="L9" s="14">
        <v>13449</v>
      </c>
      <c r="M9" s="14">
        <v>7891</v>
      </c>
      <c r="N9" s="12">
        <f aca="true" t="shared" si="2" ref="N9:N19">SUM(B9:M9)</f>
        <v>247450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27420</v>
      </c>
      <c r="C10" s="14">
        <f>+C9-C11</f>
        <v>28453</v>
      </c>
      <c r="D10" s="14">
        <f>+D9-D11</f>
        <v>19269</v>
      </c>
      <c r="E10" s="14">
        <f>+E9-E11</f>
        <v>4191</v>
      </c>
      <c r="F10" s="14">
        <f aca="true" t="shared" si="3" ref="F10:M10">+F9-F11</f>
        <v>16370</v>
      </c>
      <c r="G10" s="14">
        <f t="shared" si="3"/>
        <v>30176</v>
      </c>
      <c r="H10" s="14">
        <f t="shared" si="3"/>
        <v>37622</v>
      </c>
      <c r="I10" s="14">
        <f t="shared" si="3"/>
        <v>18765</v>
      </c>
      <c r="J10" s="14">
        <f t="shared" si="3"/>
        <v>24364</v>
      </c>
      <c r="K10" s="14">
        <f t="shared" si="3"/>
        <v>19480</v>
      </c>
      <c r="L10" s="14">
        <f t="shared" si="3"/>
        <v>13449</v>
      </c>
      <c r="M10" s="14">
        <f t="shared" si="3"/>
        <v>7891</v>
      </c>
      <c r="N10" s="12">
        <f t="shared" si="2"/>
        <v>247450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199782</v>
      </c>
      <c r="C12" s="14">
        <f>C13+C14+C15</f>
        <v>154787</v>
      </c>
      <c r="D12" s="14">
        <f>D13+D14+D15</f>
        <v>181710</v>
      </c>
      <c r="E12" s="14">
        <f>E13+E14+E15</f>
        <v>30340</v>
      </c>
      <c r="F12" s="14">
        <f aca="true" t="shared" si="4" ref="F12:M12">F13+F14+F15</f>
        <v>134659</v>
      </c>
      <c r="G12" s="14">
        <f t="shared" si="4"/>
        <v>224210</v>
      </c>
      <c r="H12" s="14">
        <f t="shared" si="4"/>
        <v>193674</v>
      </c>
      <c r="I12" s="14">
        <f t="shared" si="4"/>
        <v>188381</v>
      </c>
      <c r="J12" s="14">
        <f t="shared" si="4"/>
        <v>127427</v>
      </c>
      <c r="K12" s="14">
        <f t="shared" si="4"/>
        <v>144758</v>
      </c>
      <c r="L12" s="14">
        <f t="shared" si="4"/>
        <v>70304</v>
      </c>
      <c r="M12" s="14">
        <f t="shared" si="4"/>
        <v>39556</v>
      </c>
      <c r="N12" s="12">
        <f t="shared" si="2"/>
        <v>1689588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98397</v>
      </c>
      <c r="C13" s="14">
        <v>76390</v>
      </c>
      <c r="D13" s="14">
        <v>87258</v>
      </c>
      <c r="E13" s="14">
        <v>14841</v>
      </c>
      <c r="F13" s="14">
        <v>64293</v>
      </c>
      <c r="G13" s="14">
        <v>109509</v>
      </c>
      <c r="H13" s="14">
        <v>99299</v>
      </c>
      <c r="I13" s="14">
        <v>95824</v>
      </c>
      <c r="J13" s="14">
        <v>61488</v>
      </c>
      <c r="K13" s="14">
        <v>70435</v>
      </c>
      <c r="L13" s="14">
        <v>34091</v>
      </c>
      <c r="M13" s="14">
        <v>18436</v>
      </c>
      <c r="N13" s="12">
        <f t="shared" si="2"/>
        <v>830261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94509</v>
      </c>
      <c r="C14" s="14">
        <v>70340</v>
      </c>
      <c r="D14" s="14">
        <v>89047</v>
      </c>
      <c r="E14" s="14">
        <v>14028</v>
      </c>
      <c r="F14" s="14">
        <v>64338</v>
      </c>
      <c r="G14" s="14">
        <v>102842</v>
      </c>
      <c r="H14" s="14">
        <v>86165</v>
      </c>
      <c r="I14" s="14">
        <v>87574</v>
      </c>
      <c r="J14" s="14">
        <v>60926</v>
      </c>
      <c r="K14" s="14">
        <v>69658</v>
      </c>
      <c r="L14" s="14">
        <v>33545</v>
      </c>
      <c r="M14" s="14">
        <v>19981</v>
      </c>
      <c r="N14" s="12">
        <f t="shared" si="2"/>
        <v>792953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6876</v>
      </c>
      <c r="C15" s="14">
        <v>8057</v>
      </c>
      <c r="D15" s="14">
        <v>5405</v>
      </c>
      <c r="E15" s="14">
        <v>1471</v>
      </c>
      <c r="F15" s="14">
        <v>6028</v>
      </c>
      <c r="G15" s="14">
        <v>11859</v>
      </c>
      <c r="H15" s="14">
        <v>8210</v>
      </c>
      <c r="I15" s="14">
        <v>4983</v>
      </c>
      <c r="J15" s="14">
        <v>5013</v>
      </c>
      <c r="K15" s="14">
        <v>4665</v>
      </c>
      <c r="L15" s="14">
        <v>2668</v>
      </c>
      <c r="M15" s="14">
        <v>1139</v>
      </c>
      <c r="N15" s="12">
        <f t="shared" si="2"/>
        <v>66374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83554</v>
      </c>
      <c r="C16" s="14">
        <f>C17+C18+C19</f>
        <v>57512</v>
      </c>
      <c r="D16" s="14">
        <f>D17+D18+D19</f>
        <v>56964</v>
      </c>
      <c r="E16" s="14">
        <f>E17+E18+E19</f>
        <v>10584</v>
      </c>
      <c r="F16" s="14">
        <f aca="true" t="shared" si="5" ref="F16:M16">F17+F18+F19</f>
        <v>53066</v>
      </c>
      <c r="G16" s="14">
        <f t="shared" si="5"/>
        <v>78990</v>
      </c>
      <c r="H16" s="14">
        <f t="shared" si="5"/>
        <v>65521</v>
      </c>
      <c r="I16" s="14">
        <f t="shared" si="5"/>
        <v>66660</v>
      </c>
      <c r="J16" s="14">
        <f t="shared" si="5"/>
        <v>44179</v>
      </c>
      <c r="K16" s="14">
        <f t="shared" si="5"/>
        <v>55330</v>
      </c>
      <c r="L16" s="14">
        <f t="shared" si="5"/>
        <v>19138</v>
      </c>
      <c r="M16" s="14">
        <f t="shared" si="5"/>
        <v>10066</v>
      </c>
      <c r="N16" s="12">
        <f t="shared" si="2"/>
        <v>601564</v>
      </c>
    </row>
    <row r="17" spans="1:25" ht="18.75" customHeight="1">
      <c r="A17" s="15" t="s">
        <v>23</v>
      </c>
      <c r="B17" s="14">
        <v>9428</v>
      </c>
      <c r="C17" s="14">
        <v>7091</v>
      </c>
      <c r="D17" s="14">
        <v>6305</v>
      </c>
      <c r="E17" s="14">
        <v>1260</v>
      </c>
      <c r="F17" s="14">
        <v>5970</v>
      </c>
      <c r="G17" s="14">
        <v>10415</v>
      </c>
      <c r="H17" s="14">
        <v>8736</v>
      </c>
      <c r="I17" s="14">
        <v>9051</v>
      </c>
      <c r="J17" s="14">
        <v>6000</v>
      </c>
      <c r="K17" s="14">
        <v>7291</v>
      </c>
      <c r="L17" s="14">
        <v>2795</v>
      </c>
      <c r="M17" s="14">
        <v>1323</v>
      </c>
      <c r="N17" s="12">
        <f t="shared" si="2"/>
        <v>75665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4409</v>
      </c>
      <c r="C18" s="14">
        <v>2062</v>
      </c>
      <c r="D18" s="14">
        <v>4048</v>
      </c>
      <c r="E18" s="14">
        <v>522</v>
      </c>
      <c r="F18" s="14">
        <v>2606</v>
      </c>
      <c r="G18" s="14">
        <v>3950</v>
      </c>
      <c r="H18" s="14">
        <v>3877</v>
      </c>
      <c r="I18" s="14">
        <v>4194</v>
      </c>
      <c r="J18" s="14">
        <v>2741</v>
      </c>
      <c r="K18" s="14">
        <v>4340</v>
      </c>
      <c r="L18" s="14">
        <v>1315</v>
      </c>
      <c r="M18" s="14">
        <v>643</v>
      </c>
      <c r="N18" s="12">
        <f t="shared" si="2"/>
        <v>34707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69717</v>
      </c>
      <c r="C19" s="14">
        <v>48359</v>
      </c>
      <c r="D19" s="14">
        <v>46611</v>
      </c>
      <c r="E19" s="14">
        <v>8802</v>
      </c>
      <c r="F19" s="14">
        <v>44490</v>
      </c>
      <c r="G19" s="14">
        <v>64625</v>
      </c>
      <c r="H19" s="14">
        <v>52908</v>
      </c>
      <c r="I19" s="14">
        <v>53415</v>
      </c>
      <c r="J19" s="14">
        <v>35438</v>
      </c>
      <c r="K19" s="14">
        <v>43699</v>
      </c>
      <c r="L19" s="14">
        <v>15028</v>
      </c>
      <c r="M19" s="14">
        <v>8100</v>
      </c>
      <c r="N19" s="12">
        <f t="shared" si="2"/>
        <v>491192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147694</v>
      </c>
      <c r="C20" s="18">
        <f>C21+C22+C23</f>
        <v>91909</v>
      </c>
      <c r="D20" s="18">
        <f>D21+D22+D23</f>
        <v>82939</v>
      </c>
      <c r="E20" s="18">
        <f>E21+E22+E23</f>
        <v>15355</v>
      </c>
      <c r="F20" s="18">
        <f aca="true" t="shared" si="6" ref="F20:M20">F21+F22+F23</f>
        <v>71405</v>
      </c>
      <c r="G20" s="18">
        <f t="shared" si="6"/>
        <v>118012</v>
      </c>
      <c r="H20" s="18">
        <f t="shared" si="6"/>
        <v>125522</v>
      </c>
      <c r="I20" s="18">
        <f t="shared" si="6"/>
        <v>116716</v>
      </c>
      <c r="J20" s="18">
        <f t="shared" si="6"/>
        <v>76567</v>
      </c>
      <c r="K20" s="18">
        <f t="shared" si="6"/>
        <v>113974</v>
      </c>
      <c r="L20" s="18">
        <f t="shared" si="6"/>
        <v>46662</v>
      </c>
      <c r="M20" s="18">
        <f t="shared" si="6"/>
        <v>24023</v>
      </c>
      <c r="N20" s="12">
        <f aca="true" t="shared" si="7" ref="N20:N26">SUM(B20:M20)</f>
        <v>1030778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78782</v>
      </c>
      <c r="C21" s="14">
        <v>52045</v>
      </c>
      <c r="D21" s="14">
        <v>45562</v>
      </c>
      <c r="E21" s="14">
        <v>8645</v>
      </c>
      <c r="F21" s="14">
        <v>38894</v>
      </c>
      <c r="G21" s="14">
        <v>66062</v>
      </c>
      <c r="H21" s="14">
        <v>72857</v>
      </c>
      <c r="I21" s="14">
        <v>65861</v>
      </c>
      <c r="J21" s="14">
        <v>41870</v>
      </c>
      <c r="K21" s="14">
        <v>61229</v>
      </c>
      <c r="L21" s="14">
        <v>25275</v>
      </c>
      <c r="M21" s="14">
        <v>12689</v>
      </c>
      <c r="N21" s="12">
        <f t="shared" si="7"/>
        <v>569771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65161</v>
      </c>
      <c r="C22" s="14">
        <v>36453</v>
      </c>
      <c r="D22" s="14">
        <v>35256</v>
      </c>
      <c r="E22" s="14">
        <v>6138</v>
      </c>
      <c r="F22" s="14">
        <v>30121</v>
      </c>
      <c r="G22" s="14">
        <v>47296</v>
      </c>
      <c r="H22" s="14">
        <v>49033</v>
      </c>
      <c r="I22" s="14">
        <v>48203</v>
      </c>
      <c r="J22" s="14">
        <v>32452</v>
      </c>
      <c r="K22" s="14">
        <v>49846</v>
      </c>
      <c r="L22" s="14">
        <v>20111</v>
      </c>
      <c r="M22" s="14">
        <v>10757</v>
      </c>
      <c r="N22" s="12">
        <f t="shared" si="7"/>
        <v>430827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3751</v>
      </c>
      <c r="C23" s="14">
        <v>3411</v>
      </c>
      <c r="D23" s="14">
        <v>2121</v>
      </c>
      <c r="E23" s="14">
        <v>572</v>
      </c>
      <c r="F23" s="14">
        <v>2390</v>
      </c>
      <c r="G23" s="14">
        <v>4654</v>
      </c>
      <c r="H23" s="14">
        <v>3632</v>
      </c>
      <c r="I23" s="14">
        <v>2652</v>
      </c>
      <c r="J23" s="14">
        <v>2245</v>
      </c>
      <c r="K23" s="14">
        <v>2899</v>
      </c>
      <c r="L23" s="14">
        <v>1276</v>
      </c>
      <c r="M23" s="14">
        <v>577</v>
      </c>
      <c r="N23" s="12">
        <f t="shared" si="7"/>
        <v>30180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66505</v>
      </c>
      <c r="C24" s="14">
        <f>C25+C26</f>
        <v>56428</v>
      </c>
      <c r="D24" s="14">
        <f>D25+D26</f>
        <v>50259</v>
      </c>
      <c r="E24" s="14">
        <f>E25+E26</f>
        <v>11712</v>
      </c>
      <c r="F24" s="14">
        <f aca="true" t="shared" si="8" ref="F24:M24">F25+F26</f>
        <v>51386</v>
      </c>
      <c r="G24" s="14">
        <f t="shared" si="8"/>
        <v>80170</v>
      </c>
      <c r="H24" s="14">
        <f t="shared" si="8"/>
        <v>71796</v>
      </c>
      <c r="I24" s="14">
        <f t="shared" si="8"/>
        <v>49132</v>
      </c>
      <c r="J24" s="14">
        <f t="shared" si="8"/>
        <v>41336</v>
      </c>
      <c r="K24" s="14">
        <f t="shared" si="8"/>
        <v>38763</v>
      </c>
      <c r="L24" s="14">
        <f t="shared" si="8"/>
        <v>13773</v>
      </c>
      <c r="M24" s="14">
        <f t="shared" si="8"/>
        <v>5902</v>
      </c>
      <c r="N24" s="12">
        <f t="shared" si="7"/>
        <v>537162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42563</v>
      </c>
      <c r="C25" s="14">
        <v>36114</v>
      </c>
      <c r="D25" s="14">
        <v>32166</v>
      </c>
      <c r="E25" s="14">
        <v>7496</v>
      </c>
      <c r="F25" s="14">
        <v>32887</v>
      </c>
      <c r="G25" s="14">
        <v>51309</v>
      </c>
      <c r="H25" s="14">
        <v>45949</v>
      </c>
      <c r="I25" s="14">
        <v>31444</v>
      </c>
      <c r="J25" s="14">
        <v>26455</v>
      </c>
      <c r="K25" s="14">
        <v>24808</v>
      </c>
      <c r="L25" s="14">
        <v>8815</v>
      </c>
      <c r="M25" s="14">
        <v>3777</v>
      </c>
      <c r="N25" s="12">
        <f t="shared" si="7"/>
        <v>343783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23942</v>
      </c>
      <c r="C26" s="14">
        <v>20314</v>
      </c>
      <c r="D26" s="14">
        <v>18093</v>
      </c>
      <c r="E26" s="14">
        <v>4216</v>
      </c>
      <c r="F26" s="14">
        <v>18499</v>
      </c>
      <c r="G26" s="14">
        <v>28861</v>
      </c>
      <c r="H26" s="14">
        <v>25847</v>
      </c>
      <c r="I26" s="14">
        <v>17688</v>
      </c>
      <c r="J26" s="14">
        <v>14881</v>
      </c>
      <c r="K26" s="14">
        <v>13955</v>
      </c>
      <c r="L26" s="14">
        <v>4958</v>
      </c>
      <c r="M26" s="14">
        <v>2125</v>
      </c>
      <c r="N26" s="12">
        <f t="shared" si="7"/>
        <v>193379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0.9823279471573755</v>
      </c>
      <c r="C32" s="23">
        <f aca="true" t="shared" si="9" ref="C32:M32">(((+C$8+C$20)*C$29)+(C$24*C$30))/C$7</f>
        <v>0.998100160117608</v>
      </c>
      <c r="D32" s="23">
        <f t="shared" si="9"/>
        <v>0.9894641561482944</v>
      </c>
      <c r="E32" s="23">
        <f t="shared" si="9"/>
        <v>0.9853012496190187</v>
      </c>
      <c r="F32" s="23">
        <f t="shared" si="9"/>
        <v>0.9962115153295031</v>
      </c>
      <c r="G32" s="23">
        <f t="shared" si="9"/>
        <v>0.9961088234962131</v>
      </c>
      <c r="H32" s="23">
        <f t="shared" si="9"/>
        <v>0.9980966181306727</v>
      </c>
      <c r="I32" s="23">
        <f t="shared" si="9"/>
        <v>0.9967145054975048</v>
      </c>
      <c r="J32" s="23">
        <f t="shared" si="9"/>
        <v>0.9940078057048551</v>
      </c>
      <c r="K32" s="23">
        <f t="shared" si="9"/>
        <v>0.9961060522958327</v>
      </c>
      <c r="L32" s="23">
        <f t="shared" si="9"/>
        <v>0.9967533613754087</v>
      </c>
      <c r="M32" s="23">
        <f t="shared" si="9"/>
        <v>0.9923860838537021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1.850902318033927</v>
      </c>
      <c r="C35" s="26">
        <f>C32*C34</f>
        <v>1.8170413414941056</v>
      </c>
      <c r="D35" s="26">
        <f>D32*D34</f>
        <v>1.6691270850065578</v>
      </c>
      <c r="E35" s="26">
        <f>E32*E34</f>
        <v>2.126280096677842</v>
      </c>
      <c r="F35" s="26">
        <f aca="true" t="shared" si="10" ref="F35:M35">F32*F34</f>
        <v>1.9600461564107974</v>
      </c>
      <c r="G35" s="26">
        <f t="shared" si="10"/>
        <v>1.5541289864187917</v>
      </c>
      <c r="H35" s="26">
        <f t="shared" si="10"/>
        <v>1.8170348933068898</v>
      </c>
      <c r="I35" s="26">
        <f t="shared" si="10"/>
        <v>1.7713610191701654</v>
      </c>
      <c r="J35" s="26">
        <f t="shared" si="10"/>
        <v>1.9895066231182676</v>
      </c>
      <c r="K35" s="26">
        <f t="shared" si="10"/>
        <v>1.906248152278535</v>
      </c>
      <c r="L35" s="26">
        <f t="shared" si="10"/>
        <v>2.265520715070166</v>
      </c>
      <c r="M35" s="26">
        <f t="shared" si="10"/>
        <v>2.2145095461195363</v>
      </c>
      <c r="N35" s="27"/>
    </row>
    <row r="36" spans="1:25" ht="18.75" customHeight="1">
      <c r="A36" s="56" t="s">
        <v>43</v>
      </c>
      <c r="B36" s="26">
        <v>-0.006085074</v>
      </c>
      <c r="C36" s="26">
        <v>-0.0059886041</v>
      </c>
      <c r="D36" s="26">
        <v>-0.0054914724</v>
      </c>
      <c r="E36" s="26">
        <v>-0.0061892161</v>
      </c>
      <c r="F36" s="26">
        <v>-0.0063338595</v>
      </c>
      <c r="G36" s="26">
        <v>-0.0050801606</v>
      </c>
      <c r="H36" s="26">
        <v>-0.005589343</v>
      </c>
      <c r="I36" s="26">
        <v>-0.0056695037</v>
      </c>
      <c r="J36" s="26">
        <v>-0.0063275592</v>
      </c>
      <c r="K36" s="26">
        <v>-0.0062258901</v>
      </c>
      <c r="L36" s="26">
        <v>-0.0073446359</v>
      </c>
      <c r="M36" s="26">
        <v>-0.0072657197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971703.1163418301</v>
      </c>
      <c r="C42" s="64">
        <f aca="true" t="shared" si="12" ref="C42:M42">C43+C44+C45+C46</f>
        <v>707155.9385399352</v>
      </c>
      <c r="D42" s="64">
        <f t="shared" si="12"/>
        <v>662246.1071505416</v>
      </c>
      <c r="E42" s="64">
        <f t="shared" si="12"/>
        <v>153678.67994186978</v>
      </c>
      <c r="F42" s="64">
        <f t="shared" si="12"/>
        <v>640802.5978879828</v>
      </c>
      <c r="G42" s="64">
        <f t="shared" si="12"/>
        <v>826071.4557545853</v>
      </c>
      <c r="H42" s="64">
        <f t="shared" si="12"/>
        <v>897996.207000895</v>
      </c>
      <c r="I42" s="64">
        <f t="shared" si="12"/>
        <v>778839.9375425201</v>
      </c>
      <c r="J42" s="64">
        <f t="shared" si="12"/>
        <v>624584.9623292184</v>
      </c>
      <c r="K42" s="64">
        <f t="shared" si="12"/>
        <v>709990.0283203796</v>
      </c>
      <c r="L42" s="64">
        <f t="shared" si="12"/>
        <v>370090.0263065465</v>
      </c>
      <c r="M42" s="64">
        <f t="shared" si="12"/>
        <v>193716.02569447143</v>
      </c>
      <c r="N42" s="64">
        <f>N43+N44+N45+N46</f>
        <v>7536875.082810775</v>
      </c>
    </row>
    <row r="43" spans="1:14" ht="18.75" customHeight="1">
      <c r="A43" s="61" t="s">
        <v>85</v>
      </c>
      <c r="B43" s="58">
        <f aca="true" t="shared" si="13" ref="B43:H43">B35*B7</f>
        <v>971640.4263635002</v>
      </c>
      <c r="C43" s="58">
        <f t="shared" si="13"/>
        <v>706990.7985206001</v>
      </c>
      <c r="D43" s="58">
        <f t="shared" si="13"/>
        <v>652864.03715655</v>
      </c>
      <c r="E43" s="58">
        <f t="shared" si="13"/>
        <v>153479.1499384</v>
      </c>
      <c r="F43" s="58">
        <f t="shared" si="13"/>
        <v>640711.6478844999</v>
      </c>
      <c r="G43" s="58">
        <f t="shared" si="13"/>
        <v>826109.6957628</v>
      </c>
      <c r="H43" s="58">
        <f t="shared" si="13"/>
        <v>897860.5370042</v>
      </c>
      <c r="I43" s="58">
        <f>I35*I7</f>
        <v>778785.9575222399</v>
      </c>
      <c r="J43" s="58">
        <f>J35*J7</f>
        <v>624452.412318</v>
      </c>
      <c r="K43" s="58">
        <f>K35*K7</f>
        <v>709705.71833406</v>
      </c>
      <c r="L43" s="58">
        <f>L35*L7</f>
        <v>370018.43630954996</v>
      </c>
      <c r="M43" s="58">
        <f>M35*M7</f>
        <v>193632.28569360002</v>
      </c>
      <c r="N43" s="60">
        <f>SUM(B43:M43)</f>
        <v>7526251.102808</v>
      </c>
    </row>
    <row r="44" spans="1:14" ht="18.75" customHeight="1">
      <c r="A44" s="61" t="s">
        <v>86</v>
      </c>
      <c r="B44" s="58">
        <f aca="true" t="shared" si="14" ref="B44:M44">B36*B7</f>
        <v>-3194.39002167</v>
      </c>
      <c r="C44" s="58">
        <f t="shared" si="14"/>
        <v>-2330.0999806649</v>
      </c>
      <c r="D44" s="58">
        <f t="shared" si="14"/>
        <v>-2147.9400060084</v>
      </c>
      <c r="E44" s="58">
        <f t="shared" si="14"/>
        <v>-446.74999653019995</v>
      </c>
      <c r="F44" s="58">
        <f t="shared" si="14"/>
        <v>-2070.449996517</v>
      </c>
      <c r="G44" s="58">
        <f t="shared" si="14"/>
        <v>-2700.4000082148</v>
      </c>
      <c r="H44" s="58">
        <f t="shared" si="14"/>
        <v>-2761.890003305</v>
      </c>
      <c r="I44" s="58">
        <f t="shared" si="14"/>
        <v>-2492.6199797198</v>
      </c>
      <c r="J44" s="58">
        <f t="shared" si="14"/>
        <v>-1986.0499887816</v>
      </c>
      <c r="K44" s="58">
        <f t="shared" si="14"/>
        <v>-2317.9300136805</v>
      </c>
      <c r="L44" s="58">
        <f t="shared" si="14"/>
        <v>-1199.5700030034</v>
      </c>
      <c r="M44" s="58">
        <f t="shared" si="14"/>
        <v>-635.2999991286</v>
      </c>
      <c r="N44" s="28">
        <f>SUM(B44:M44)</f>
        <v>-24283.3899972242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9368.61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9368.61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-74779.56</v>
      </c>
      <c r="C48" s="28">
        <f aca="true" t="shared" si="16" ref="C48:M48">+C49+C52+C60+C61</f>
        <v>-31441.149999999994</v>
      </c>
      <c r="D48" s="28">
        <f t="shared" si="16"/>
        <v>269399.87</v>
      </c>
      <c r="E48" s="28">
        <f t="shared" si="16"/>
        <v>90292.69</v>
      </c>
      <c r="F48" s="28">
        <f t="shared" si="16"/>
        <v>119022.63</v>
      </c>
      <c r="G48" s="28">
        <f t="shared" si="16"/>
        <v>22265.03</v>
      </c>
      <c r="H48" s="28">
        <f t="shared" si="16"/>
        <v>173131.12000000002</v>
      </c>
      <c r="I48" s="28">
        <f t="shared" si="16"/>
        <v>145929.5</v>
      </c>
      <c r="J48" s="28">
        <f t="shared" si="16"/>
        <v>30794.880000000005</v>
      </c>
      <c r="K48" s="28">
        <f t="shared" si="16"/>
        <v>190988.27</v>
      </c>
      <c r="L48" s="28">
        <f t="shared" si="16"/>
        <v>-35627.259999999995</v>
      </c>
      <c r="M48" s="28">
        <f t="shared" si="16"/>
        <v>-25935.1</v>
      </c>
      <c r="N48" s="28">
        <f>+N49+N52+N60+N61</f>
        <v>874040.92</v>
      </c>
    </row>
    <row r="49" spans="1:14" ht="18.75" customHeight="1">
      <c r="A49" s="17" t="s">
        <v>48</v>
      </c>
      <c r="B49" s="29">
        <f>B50+B51</f>
        <v>-95970</v>
      </c>
      <c r="C49" s="29">
        <f>C50+C51</f>
        <v>-99585.5</v>
      </c>
      <c r="D49" s="29">
        <f>D50+D51</f>
        <v>-67441.5</v>
      </c>
      <c r="E49" s="29">
        <f>E50+E51</f>
        <v>-14668.5</v>
      </c>
      <c r="F49" s="29">
        <f aca="true" t="shared" si="17" ref="F49:M49">F50+F51</f>
        <v>-57295</v>
      </c>
      <c r="G49" s="29">
        <f t="shared" si="17"/>
        <v>-105616</v>
      </c>
      <c r="H49" s="29">
        <f t="shared" si="17"/>
        <v>-131677</v>
      </c>
      <c r="I49" s="29">
        <f t="shared" si="17"/>
        <v>-65677.5</v>
      </c>
      <c r="J49" s="29">
        <f t="shared" si="17"/>
        <v>-85274</v>
      </c>
      <c r="K49" s="29">
        <f t="shared" si="17"/>
        <v>-68180</v>
      </c>
      <c r="L49" s="29">
        <f t="shared" si="17"/>
        <v>-47071.5</v>
      </c>
      <c r="M49" s="29">
        <f t="shared" si="17"/>
        <v>-27618.5</v>
      </c>
      <c r="N49" s="28">
        <f aca="true" t="shared" si="18" ref="N49:N61">SUM(B49:M49)</f>
        <v>-866075</v>
      </c>
    </row>
    <row r="50" spans="1:25" ht="18.75" customHeight="1">
      <c r="A50" s="13" t="s">
        <v>49</v>
      </c>
      <c r="B50" s="20">
        <f>ROUND(-B9*$D$3,2)</f>
        <v>-95970</v>
      </c>
      <c r="C50" s="20">
        <f>ROUND(-C9*$D$3,2)</f>
        <v>-99585.5</v>
      </c>
      <c r="D50" s="20">
        <f>ROUND(-D9*$D$3,2)</f>
        <v>-67441.5</v>
      </c>
      <c r="E50" s="20">
        <f>ROUND(-E9*$D$3,2)</f>
        <v>-14668.5</v>
      </c>
      <c r="F50" s="20">
        <f aca="true" t="shared" si="19" ref="F50:M50">ROUND(-F9*$D$3,2)</f>
        <v>-57295</v>
      </c>
      <c r="G50" s="20">
        <f t="shared" si="19"/>
        <v>-105616</v>
      </c>
      <c r="H50" s="20">
        <f t="shared" si="19"/>
        <v>-131677</v>
      </c>
      <c r="I50" s="20">
        <f t="shared" si="19"/>
        <v>-65677.5</v>
      </c>
      <c r="J50" s="20">
        <f t="shared" si="19"/>
        <v>-85274</v>
      </c>
      <c r="K50" s="20">
        <f t="shared" si="19"/>
        <v>-68180</v>
      </c>
      <c r="L50" s="20">
        <f t="shared" si="19"/>
        <v>-47071.5</v>
      </c>
      <c r="M50" s="20">
        <f t="shared" si="19"/>
        <v>-27618.5</v>
      </c>
      <c r="N50" s="49">
        <f t="shared" si="18"/>
        <v>-866075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106</v>
      </c>
      <c r="B60" s="30">
        <v>21400.16</v>
      </c>
      <c r="C60" s="30">
        <v>68264.19</v>
      </c>
      <c r="D60" s="30">
        <v>336939.81</v>
      </c>
      <c r="E60" s="30">
        <v>105042.51</v>
      </c>
      <c r="F60" s="30">
        <v>176339.03</v>
      </c>
      <c r="G60" s="30">
        <v>127936.67</v>
      </c>
      <c r="H60" s="30">
        <v>304919.4</v>
      </c>
      <c r="I60" s="30">
        <v>211709.72</v>
      </c>
      <c r="J60" s="30">
        <v>116274.32</v>
      </c>
      <c r="K60" s="30">
        <v>259266.71</v>
      </c>
      <c r="L60" s="30">
        <v>11529.84</v>
      </c>
      <c r="M60" s="30">
        <v>1726.2</v>
      </c>
      <c r="N60" s="27">
        <f t="shared" si="18"/>
        <v>1741348.56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98</v>
      </c>
      <c r="B63" s="32">
        <f aca="true" t="shared" si="22" ref="B63:M63">+B42+B48</f>
        <v>896923.5563418302</v>
      </c>
      <c r="C63" s="32">
        <f t="shared" si="22"/>
        <v>675714.7885399351</v>
      </c>
      <c r="D63" s="32">
        <f t="shared" si="22"/>
        <v>931645.9771505416</v>
      </c>
      <c r="E63" s="32">
        <f t="shared" si="22"/>
        <v>243971.36994186978</v>
      </c>
      <c r="F63" s="32">
        <f t="shared" si="22"/>
        <v>759825.2278879829</v>
      </c>
      <c r="G63" s="32">
        <f t="shared" si="22"/>
        <v>848336.4857545854</v>
      </c>
      <c r="H63" s="32">
        <f t="shared" si="22"/>
        <v>1071127.327000895</v>
      </c>
      <c r="I63" s="32">
        <f t="shared" si="22"/>
        <v>924769.4375425201</v>
      </c>
      <c r="J63" s="32">
        <f t="shared" si="22"/>
        <v>655379.8423292184</v>
      </c>
      <c r="K63" s="32">
        <f t="shared" si="22"/>
        <v>900978.2983203796</v>
      </c>
      <c r="L63" s="32">
        <f t="shared" si="22"/>
        <v>334462.7663065465</v>
      </c>
      <c r="M63" s="32">
        <f t="shared" si="22"/>
        <v>167780.92569447143</v>
      </c>
      <c r="N63" s="32">
        <f>SUM(B63:M63)</f>
        <v>8410916.002810778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896923.56</v>
      </c>
      <c r="C66" s="39">
        <f aca="true" t="shared" si="23" ref="C66:M66">SUM(C67:C80)</f>
        <v>675714.8</v>
      </c>
      <c r="D66" s="39">
        <f t="shared" si="23"/>
        <v>931645.98</v>
      </c>
      <c r="E66" s="39">
        <f t="shared" si="23"/>
        <v>243971.37</v>
      </c>
      <c r="F66" s="39">
        <f t="shared" si="23"/>
        <v>759825.23</v>
      </c>
      <c r="G66" s="39">
        <f t="shared" si="23"/>
        <v>848336.49</v>
      </c>
      <c r="H66" s="39">
        <f t="shared" si="23"/>
        <v>1071127.33</v>
      </c>
      <c r="I66" s="39">
        <f t="shared" si="23"/>
        <v>924769.44</v>
      </c>
      <c r="J66" s="39">
        <f t="shared" si="23"/>
        <v>655379.8400000001</v>
      </c>
      <c r="K66" s="39">
        <f t="shared" si="23"/>
        <v>900978.2999999999</v>
      </c>
      <c r="L66" s="39">
        <f t="shared" si="23"/>
        <v>334462.77</v>
      </c>
      <c r="M66" s="39">
        <f t="shared" si="23"/>
        <v>167780.93000000002</v>
      </c>
      <c r="N66" s="32">
        <f>SUM(N67:N80)</f>
        <v>8410916.04</v>
      </c>
    </row>
    <row r="67" spans="1:14" ht="18.75" customHeight="1">
      <c r="A67" s="17" t="s">
        <v>89</v>
      </c>
      <c r="B67" s="39">
        <f>178844.42+3286.35</f>
        <v>182130.77000000002</v>
      </c>
      <c r="C67" s="39">
        <f>170201.33+4886.71</f>
        <v>175088.03999999998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357218.81</v>
      </c>
    </row>
    <row r="68" spans="1:14" ht="18.75" customHeight="1">
      <c r="A68" s="17" t="s">
        <v>90</v>
      </c>
      <c r="B68" s="39">
        <f>696678.98+18113.81</f>
        <v>714792.79</v>
      </c>
      <c r="C68" s="39">
        <f>437249.28+63377.48</f>
        <v>500626.76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1215419.55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594706.17+336939.81</f>
        <v>931645.98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931645.98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138928.86+105042.51</f>
        <v>243971.37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243971.37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583486.2+176339.03</f>
        <v>759825.23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759825.23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720399.82+127936.67</f>
        <v>848336.49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848336.49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588349.15+296983.28</f>
        <v>885332.43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885332.43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177858.78+7936.12</f>
        <v>185794.9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185794.9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713059.72+211709.72</f>
        <v>924769.44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924769.44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539105.52+116274.32</f>
        <v>655379.8400000001</v>
      </c>
      <c r="K76" s="38">
        <v>0</v>
      </c>
      <c r="L76" s="38">
        <v>0</v>
      </c>
      <c r="M76" s="38">
        <v>0</v>
      </c>
      <c r="N76" s="32">
        <f t="shared" si="24"/>
        <v>655379.8400000001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641711.59+259266.71</f>
        <v>900978.2999999999</v>
      </c>
      <c r="L77" s="38">
        <v>0</v>
      </c>
      <c r="M77" s="65"/>
      <c r="N77" s="29">
        <f t="shared" si="24"/>
        <v>900978.2999999999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322932.93+11529.84</f>
        <v>334462.77</v>
      </c>
      <c r="M78" s="38">
        <v>0</v>
      </c>
      <c r="N78" s="32">
        <f t="shared" si="24"/>
        <v>334462.77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166054.73+1726.2</f>
        <v>167780.93000000002</v>
      </c>
      <c r="N79" s="29">
        <f t="shared" si="24"/>
        <v>167780.93000000002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2.058310218647529</v>
      </c>
      <c r="C84" s="47">
        <v>2.0907576834103843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1.8051181872021798</v>
      </c>
      <c r="C85" s="47">
        <v>1.7297473293768724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1.6691614971341322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2.1290443592844444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1.9603243879761838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1.5540570469348318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1.827324950605507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1.7857994642550103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1.7714837975829176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1.989928927716683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1.907011800326022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2.26595904085416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2.2154672533048725</v>
      </c>
      <c r="N96" s="53"/>
    </row>
    <row r="97" spans="1:13" ht="46.5" customHeight="1">
      <c r="A97" s="78" t="s">
        <v>104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2015-12-07T18:18:15Z</dcterms:modified>
  <cp:category/>
  <cp:version/>
  <cp:contentType/>
  <cp:contentStatus/>
</cp:coreProperties>
</file>