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CONCESSÃO'!$A$1:$K$127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<sst xmlns="http://schemas.openxmlformats.org/spreadsheetml/2006/main" count="131" uniqueCount="131">
  <si>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</si>
  <si>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</si>
  <si>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</si>
  <si>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</si>
  <si>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</si>
  <si>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</si>
  <si>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</si>
  <si>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</si>
  <si>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</si>
  <si>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</si>
  <si>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</si>
  <si>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</si>
  <si>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</si>
  <si>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</si>
  <si>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</si>
  <si>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</si>
  <si>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</si>
  <si>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</si>
  <si>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</si>
  <si>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</si>
  <si>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</si>
  <si>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</si>
  <si>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</si>
  <si>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</si>
  <si>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</si>
  <si>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</si>
  <si>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</si>
  <si>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</si>
  <si>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</si>
  <si>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</si>
  <si>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</si>
  <si>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</si>
  <si>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</si>
  <si>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</si>
  <si>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</si>
  <si>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</si>
  <si>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</si>
  <si>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</si>
  <si>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</si>
  <si>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</si>
  <si>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</si>
  <si>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</si>
  <si>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</si>
  <si>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</si>
  <si>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</si>
  <si>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</si>
  <si>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</si>
  <si>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</si>
  <si>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</si>
  <si>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</si>
  <si>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</si>
  <si>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</si>
  <si>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</si>
  <si>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</si>
  <si>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</si>
  <si>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</si>
  <si>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</si>
  <si>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</si>
  <si>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</si>
  <si>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</si>
  <si>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</si>
  <si>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</si>
  <si>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</si>
  <si>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</si>
  <si>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</si>
  <si>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</si>
  <si>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</si>
  <si>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</si>
  <si>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</si>
  <si>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</si>
  <si>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</si>
  <si>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</si>
  <si>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</si>
  <si>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</si>
  <si>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</si>
  <si>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</si>
  <si>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</si>
  <si>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</si>
  <si>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</si>
  <si>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</si>
  <si>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</si>
  <si>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</si>
  <si>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</si>
  <si>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</si>
  <si>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</si>
  <si>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</si>
  <si>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</si>
  <si>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</si>
  <si>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</si>
  <si>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</si>
  <si>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</si>
  <si>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</si>
  <si>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</si>
  <si>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</si>
  <si>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</si>
  <si>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</si>
  <si>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</si>
  <si>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</si>
  <si>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</si>
  <si>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</si>
  <si>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</si>
  <si>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</si>
  <si>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</si>
  <si>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</si>
  <si>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</si>
  <si>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</si>
  <si>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</si>
  <si>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</si>
  <si>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</si>
  <si>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</si>
  <si>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</si>
  <si>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</si>
  <si>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</si>
  <si>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</si>
  <si>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</si>
  <si>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</si>
  <si>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</si>
  <si>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</si>
  <si>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</si>
  <si>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</si>
  <si>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</si>
  <si>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</si>
  <si>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</si>
  <si>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</si>
  <si>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</si>
  <si>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</si>
  <si>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</si>
  <si>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</si>
  <si>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</si>
  <si>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</si>
  <si>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OPERAÇÃO 30/12/15 - VENCIMENTO 08/01/16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</si>
</sst>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2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21">
      <c r="A2" s="75" t="s">
        <v>130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6" t="s">
        <v>15</v>
      </c>
      <c r="B4" s="78" t="s">
        <v>95</v>
      </c>
      <c r="C4" s="79"/>
      <c r="D4" s="79"/>
      <c r="E4" s="79"/>
      <c r="F4" s="79"/>
      <c r="G4" s="79"/>
      <c r="H4" s="79"/>
      <c r="I4" s="79"/>
      <c r="J4" s="80"/>
      <c r="K4" s="77" t="s">
        <v>16</v>
      </c>
    </row>
    <row r="5" spans="1:11" ht="38.25">
      <c r="A5" s="76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1" t="s">
        <v>94</v>
      </c>
      <c r="J5" s="81" t="s">
        <v>93</v>
      </c>
      <c r="K5" s="76"/>
    </row>
    <row r="6" spans="1:11" ht="18.75" customHeight="1">
      <c r="A6" s="7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2"/>
      <c r="J6" s="82"/>
      <c r="K6" s="76"/>
    </row>
    <row r="7" spans="1:12" ht="17.25" customHeight="1">
      <c r="A7" s="8" t="s">
        <v>30</v>
      </c>
      <c r="B7" s="9">
        <f aca="true" t="shared" si="0" ref="B7:K7">+B8+B20+B24+B27</f>
        <v>413492</v>
      </c>
      <c r="C7" s="9">
        <f t="shared" si="0"/>
        <v>520054</v>
      </c>
      <c r="D7" s="9">
        <f t="shared" si="0"/>
        <v>560485</v>
      </c>
      <c r="E7" s="9">
        <f t="shared" si="0"/>
        <v>340028</v>
      </c>
      <c r="F7" s="9">
        <f t="shared" si="0"/>
        <v>499412</v>
      </c>
      <c r="G7" s="9">
        <f t="shared" si="0"/>
        <v>826760</v>
      </c>
      <c r="H7" s="9">
        <f t="shared" si="0"/>
        <v>335671</v>
      </c>
      <c r="I7" s="9">
        <f t="shared" si="0"/>
        <v>78430</v>
      </c>
      <c r="J7" s="9">
        <f t="shared" si="0"/>
        <v>227995</v>
      </c>
      <c r="K7" s="9">
        <f t="shared" si="0"/>
        <v>3802327</v>
      </c>
      <c r="L7" s="52"/>
    </row>
    <row r="8" spans="1:11" ht="17.25" customHeight="1">
      <c r="A8" s="10" t="s">
        <v>101</v>
      </c>
      <c r="B8" s="11">
        <f>B9+B12+B16</f>
        <v>231980</v>
      </c>
      <c r="C8" s="11">
        <f aca="true" t="shared" si="1" ref="C8:J8">C9+C12+C16</f>
        <v>301858</v>
      </c>
      <c r="D8" s="11">
        <f t="shared" si="1"/>
        <v>307783</v>
      </c>
      <c r="E8" s="11">
        <f t="shared" si="1"/>
        <v>194760</v>
      </c>
      <c r="F8" s="11">
        <f t="shared" si="1"/>
        <v>271590</v>
      </c>
      <c r="G8" s="11">
        <f t="shared" si="1"/>
        <v>444293</v>
      </c>
      <c r="H8" s="11">
        <f t="shared" si="1"/>
        <v>202499</v>
      </c>
      <c r="I8" s="11">
        <f t="shared" si="1"/>
        <v>39656</v>
      </c>
      <c r="J8" s="11">
        <f t="shared" si="1"/>
        <v>125742</v>
      </c>
      <c r="K8" s="11">
        <f>SUM(B8:J8)</f>
        <v>2120161</v>
      </c>
    </row>
    <row r="9" spans="1:11" ht="17.25" customHeight="1">
      <c r="A9" s="15" t="s">
        <v>17</v>
      </c>
      <c r="B9" s="13">
        <f>+B10+B11</f>
        <v>38687</v>
      </c>
      <c r="C9" s="13">
        <f aca="true" t="shared" si="2" ref="C9:J9">+C10+C11</f>
        <v>56382</v>
      </c>
      <c r="D9" s="13">
        <f t="shared" si="2"/>
        <v>52857</v>
      </c>
      <c r="E9" s="13">
        <f t="shared" si="2"/>
        <v>34121</v>
      </c>
      <c r="F9" s="13">
        <f t="shared" si="2"/>
        <v>42327</v>
      </c>
      <c r="G9" s="13">
        <f t="shared" si="2"/>
        <v>50261</v>
      </c>
      <c r="H9" s="13">
        <f t="shared" si="2"/>
        <v>37475</v>
      </c>
      <c r="I9" s="13">
        <f t="shared" si="2"/>
        <v>8156</v>
      </c>
      <c r="J9" s="13">
        <f t="shared" si="2"/>
        <v>19389</v>
      </c>
      <c r="K9" s="11">
        <f>SUM(B9:J9)</f>
        <v>339655</v>
      </c>
    </row>
    <row r="10" spans="1:11" ht="17.25" customHeight="1">
      <c r="A10" s="29" t="s">
        <v>18</v>
      </c>
      <c r="B10" s="13">
        <v>38687</v>
      </c>
      <c r="C10" s="13">
        <v>56382</v>
      </c>
      <c r="D10" s="13">
        <v>52857</v>
      </c>
      <c r="E10" s="13">
        <v>34121</v>
      </c>
      <c r="F10" s="13">
        <v>42327</v>
      </c>
      <c r="G10" s="13">
        <v>50261</v>
      </c>
      <c r="H10" s="13">
        <v>37475</v>
      </c>
      <c r="I10" s="13">
        <v>8156</v>
      </c>
      <c r="J10" s="13">
        <v>19389</v>
      </c>
      <c r="K10" s="11">
        <f>SUM(B10:J10)</f>
        <v>339655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171927</v>
      </c>
      <c r="C12" s="17">
        <f t="shared" si="3"/>
        <v>219558</v>
      </c>
      <c r="D12" s="17">
        <f t="shared" si="3"/>
        <v>227409</v>
      </c>
      <c r="E12" s="17">
        <f t="shared" si="3"/>
        <v>144013</v>
      </c>
      <c r="F12" s="17">
        <f t="shared" si="3"/>
        <v>202739</v>
      </c>
      <c r="G12" s="17">
        <f t="shared" si="3"/>
        <v>350388</v>
      </c>
      <c r="H12" s="17">
        <f t="shared" si="3"/>
        <v>149773</v>
      </c>
      <c r="I12" s="17">
        <f t="shared" si="3"/>
        <v>28028</v>
      </c>
      <c r="J12" s="17">
        <f t="shared" si="3"/>
        <v>94742</v>
      </c>
      <c r="K12" s="11">
        <f aca="true" t="shared" si="4" ref="K12:K27">SUM(B12:J12)</f>
        <v>1588577</v>
      </c>
    </row>
    <row r="13" spans="1:13" ht="17.25" customHeight="1">
      <c r="A13" s="14" t="s">
        <v>20</v>
      </c>
      <c r="B13" s="13">
        <v>84147</v>
      </c>
      <c r="C13" s="13">
        <v>116329</v>
      </c>
      <c r="D13" s="13">
        <v>122312</v>
      </c>
      <c r="E13" s="13">
        <v>76167</v>
      </c>
      <c r="F13" s="13">
        <v>105076</v>
      </c>
      <c r="G13" s="13">
        <v>168828</v>
      </c>
      <c r="H13" s="13">
        <v>71107</v>
      </c>
      <c r="I13" s="13">
        <v>16225</v>
      </c>
      <c r="J13" s="13">
        <v>51367</v>
      </c>
      <c r="K13" s="11">
        <f t="shared" si="4"/>
        <v>811558</v>
      </c>
      <c r="L13" s="52"/>
      <c r="M13" s="53"/>
    </row>
    <row r="14" spans="1:12" ht="17.25" customHeight="1">
      <c r="A14" s="14" t="s">
        <v>21</v>
      </c>
      <c r="B14" s="13">
        <v>84631</v>
      </c>
      <c r="C14" s="13">
        <v>98946</v>
      </c>
      <c r="D14" s="13">
        <v>101160</v>
      </c>
      <c r="E14" s="13">
        <v>65198</v>
      </c>
      <c r="F14" s="13">
        <v>94564</v>
      </c>
      <c r="G14" s="13">
        <v>176850</v>
      </c>
      <c r="H14" s="13">
        <v>75732</v>
      </c>
      <c r="I14" s="13">
        <v>11254</v>
      </c>
      <c r="J14" s="13">
        <v>42087</v>
      </c>
      <c r="K14" s="11">
        <f t="shared" si="4"/>
        <v>750422</v>
      </c>
      <c r="L14" s="52"/>
    </row>
    <row r="15" spans="1:11" ht="17.25" customHeight="1">
      <c r="A15" s="14" t="s">
        <v>22</v>
      </c>
      <c r="B15" s="13">
        <v>3149</v>
      </c>
      <c r="C15" s="13">
        <v>4283</v>
      </c>
      <c r="D15" s="13">
        <v>3937</v>
      </c>
      <c r="E15" s="13">
        <v>2648</v>
      </c>
      <c r="F15" s="13">
        <v>3099</v>
      </c>
      <c r="G15" s="13">
        <v>4710</v>
      </c>
      <c r="H15" s="13">
        <v>2934</v>
      </c>
      <c r="I15" s="13">
        <v>549</v>
      </c>
      <c r="J15" s="13">
        <v>1288</v>
      </c>
      <c r="K15" s="11">
        <f t="shared" si="4"/>
        <v>26597</v>
      </c>
    </row>
    <row r="16" spans="1:11" ht="17.25" customHeight="1">
      <c r="A16" s="15" t="s">
        <v>97</v>
      </c>
      <c r="B16" s="13">
        <f>B17+B18+B19</f>
        <v>21366</v>
      </c>
      <c r="C16" s="13">
        <f aca="true" t="shared" si="5" ref="C16:J16">C17+C18+C19</f>
        <v>25918</v>
      </c>
      <c r="D16" s="13">
        <f t="shared" si="5"/>
        <v>27517</v>
      </c>
      <c r="E16" s="13">
        <f t="shared" si="5"/>
        <v>16626</v>
      </c>
      <c r="F16" s="13">
        <f t="shared" si="5"/>
        <v>26524</v>
      </c>
      <c r="G16" s="13">
        <f t="shared" si="5"/>
        <v>43644</v>
      </c>
      <c r="H16" s="13">
        <f t="shared" si="5"/>
        <v>15251</v>
      </c>
      <c r="I16" s="13">
        <f t="shared" si="5"/>
        <v>3472</v>
      </c>
      <c r="J16" s="13">
        <f t="shared" si="5"/>
        <v>11611</v>
      </c>
      <c r="K16" s="11">
        <f t="shared" si="4"/>
        <v>191929</v>
      </c>
    </row>
    <row r="17" spans="1:11" ht="17.25" customHeight="1">
      <c r="A17" s="14" t="s">
        <v>98</v>
      </c>
      <c r="B17" s="13">
        <v>8167</v>
      </c>
      <c r="C17" s="13">
        <v>10486</v>
      </c>
      <c r="D17" s="13">
        <v>10477</v>
      </c>
      <c r="E17" s="13">
        <v>6483</v>
      </c>
      <c r="F17" s="13">
        <v>10876</v>
      </c>
      <c r="G17" s="13">
        <v>17873</v>
      </c>
      <c r="H17" s="13">
        <v>6269</v>
      </c>
      <c r="I17" s="13">
        <v>1600</v>
      </c>
      <c r="J17" s="13">
        <v>4180</v>
      </c>
      <c r="K17" s="11">
        <f t="shared" si="4"/>
        <v>76411</v>
      </c>
    </row>
    <row r="18" spans="1:11" ht="17.25" customHeight="1">
      <c r="A18" s="14" t="s">
        <v>99</v>
      </c>
      <c r="B18" s="13">
        <v>3617</v>
      </c>
      <c r="C18" s="13">
        <v>3546</v>
      </c>
      <c r="D18" s="13">
        <v>5403</v>
      </c>
      <c r="E18" s="13">
        <v>3311</v>
      </c>
      <c r="F18" s="13">
        <v>5800</v>
      </c>
      <c r="G18" s="13">
        <v>10457</v>
      </c>
      <c r="H18" s="13">
        <v>2586</v>
      </c>
      <c r="I18" s="13">
        <v>528</v>
      </c>
      <c r="J18" s="13">
        <v>2561</v>
      </c>
      <c r="K18" s="11">
        <f t="shared" si="4"/>
        <v>37809</v>
      </c>
    </row>
    <row r="19" spans="1:11" ht="17.25" customHeight="1">
      <c r="A19" s="14" t="s">
        <v>100</v>
      </c>
      <c r="B19" s="13">
        <v>9582</v>
      </c>
      <c r="C19" s="13">
        <v>11886</v>
      </c>
      <c r="D19" s="13">
        <v>11637</v>
      </c>
      <c r="E19" s="13">
        <v>6832</v>
      </c>
      <c r="F19" s="13">
        <v>9848</v>
      </c>
      <c r="G19" s="13">
        <v>15314</v>
      </c>
      <c r="H19" s="13">
        <v>6396</v>
      </c>
      <c r="I19" s="13">
        <v>1344</v>
      </c>
      <c r="J19" s="13">
        <v>4870</v>
      </c>
      <c r="K19" s="11">
        <f t="shared" si="4"/>
        <v>77709</v>
      </c>
    </row>
    <row r="20" spans="1:11" ht="17.25" customHeight="1">
      <c r="A20" s="16" t="s">
        <v>23</v>
      </c>
      <c r="B20" s="11">
        <f>+B21+B22+B23</f>
        <v>133667</v>
      </c>
      <c r="C20" s="11">
        <f aca="true" t="shared" si="6" ref="C20:J20">+C21+C22+C23</f>
        <v>146682</v>
      </c>
      <c r="D20" s="11">
        <f t="shared" si="6"/>
        <v>168023</v>
      </c>
      <c r="E20" s="11">
        <f t="shared" si="6"/>
        <v>98487</v>
      </c>
      <c r="F20" s="11">
        <f t="shared" si="6"/>
        <v>169450</v>
      </c>
      <c r="G20" s="11">
        <f t="shared" si="6"/>
        <v>310223</v>
      </c>
      <c r="H20" s="11">
        <f t="shared" si="6"/>
        <v>98978</v>
      </c>
      <c r="I20" s="11">
        <f t="shared" si="6"/>
        <v>24304</v>
      </c>
      <c r="J20" s="11">
        <f t="shared" si="6"/>
        <v>64548</v>
      </c>
      <c r="K20" s="11">
        <f t="shared" si="4"/>
        <v>1214362</v>
      </c>
    </row>
    <row r="21" spans="1:12" ht="17.25" customHeight="1">
      <c r="A21" s="12" t="s">
        <v>24</v>
      </c>
      <c r="B21" s="13">
        <v>73479</v>
      </c>
      <c r="C21" s="13">
        <v>87653</v>
      </c>
      <c r="D21" s="13">
        <v>101401</v>
      </c>
      <c r="E21" s="13">
        <v>58389</v>
      </c>
      <c r="F21" s="13">
        <v>98605</v>
      </c>
      <c r="G21" s="13">
        <v>163119</v>
      </c>
      <c r="H21" s="13">
        <v>54397</v>
      </c>
      <c r="I21" s="13">
        <v>15425</v>
      </c>
      <c r="J21" s="13">
        <v>38250</v>
      </c>
      <c r="K21" s="11">
        <f t="shared" si="4"/>
        <v>690718</v>
      </c>
      <c r="L21" s="52"/>
    </row>
    <row r="22" spans="1:12" ht="17.25" customHeight="1">
      <c r="A22" s="12" t="s">
        <v>25</v>
      </c>
      <c r="B22" s="13">
        <v>58214</v>
      </c>
      <c r="C22" s="13">
        <v>56800</v>
      </c>
      <c r="D22" s="13">
        <v>64288</v>
      </c>
      <c r="E22" s="13">
        <v>38767</v>
      </c>
      <c r="F22" s="13">
        <v>68880</v>
      </c>
      <c r="G22" s="13">
        <v>143808</v>
      </c>
      <c r="H22" s="13">
        <v>43140</v>
      </c>
      <c r="I22" s="13">
        <v>8543</v>
      </c>
      <c r="J22" s="13">
        <v>25541</v>
      </c>
      <c r="K22" s="11">
        <f t="shared" si="4"/>
        <v>507981</v>
      </c>
      <c r="L22" s="52"/>
    </row>
    <row r="23" spans="1:11" ht="17.25" customHeight="1">
      <c r="A23" s="12" t="s">
        <v>26</v>
      </c>
      <c r="B23" s="13">
        <v>1974</v>
      </c>
      <c r="C23" s="13">
        <v>2229</v>
      </c>
      <c r="D23" s="13">
        <v>2334</v>
      </c>
      <c r="E23" s="13">
        <v>1331</v>
      </c>
      <c r="F23" s="13">
        <v>1965</v>
      </c>
      <c r="G23" s="13">
        <v>3296</v>
      </c>
      <c r="H23" s="13">
        <v>1441</v>
      </c>
      <c r="I23" s="13">
        <v>336</v>
      </c>
      <c r="J23" s="13">
        <v>757</v>
      </c>
      <c r="K23" s="11">
        <f t="shared" si="4"/>
        <v>15663</v>
      </c>
    </row>
    <row r="24" spans="1:11" ht="17.25" customHeight="1">
      <c r="A24" s="16" t="s">
        <v>27</v>
      </c>
      <c r="B24" s="13">
        <v>47845</v>
      </c>
      <c r="C24" s="13">
        <v>71514</v>
      </c>
      <c r="D24" s="13">
        <v>84679</v>
      </c>
      <c r="E24" s="13">
        <v>46781</v>
      </c>
      <c r="F24" s="13">
        <v>58372</v>
      </c>
      <c r="G24" s="13">
        <v>72244</v>
      </c>
      <c r="H24" s="13">
        <v>32800</v>
      </c>
      <c r="I24" s="13">
        <v>14470</v>
      </c>
      <c r="J24" s="13">
        <v>37705</v>
      </c>
      <c r="K24" s="11">
        <f t="shared" si="4"/>
        <v>466410</v>
      </c>
    </row>
    <row r="25" spans="1:12" ht="17.25" customHeight="1">
      <c r="A25" s="12" t="s">
        <v>28</v>
      </c>
      <c r="B25" s="13">
        <v>30621</v>
      </c>
      <c r="C25" s="13">
        <v>45769</v>
      </c>
      <c r="D25" s="13">
        <v>54195</v>
      </c>
      <c r="E25" s="13">
        <v>29940</v>
      </c>
      <c r="F25" s="13">
        <v>37358</v>
      </c>
      <c r="G25" s="13">
        <v>46236</v>
      </c>
      <c r="H25" s="13">
        <v>20992</v>
      </c>
      <c r="I25" s="13">
        <v>9261</v>
      </c>
      <c r="J25" s="13">
        <v>24131</v>
      </c>
      <c r="K25" s="11">
        <f t="shared" si="4"/>
        <v>298503</v>
      </c>
      <c r="L25" s="52"/>
    </row>
    <row r="26" spans="1:12" ht="17.25" customHeight="1">
      <c r="A26" s="12" t="s">
        <v>29</v>
      </c>
      <c r="B26" s="13">
        <v>17224</v>
      </c>
      <c r="C26" s="13">
        <v>25745</v>
      </c>
      <c r="D26" s="13">
        <v>30484</v>
      </c>
      <c r="E26" s="13">
        <v>16841</v>
      </c>
      <c r="F26" s="13">
        <v>21014</v>
      </c>
      <c r="G26" s="13">
        <v>26008</v>
      </c>
      <c r="H26" s="13">
        <v>11808</v>
      </c>
      <c r="I26" s="13">
        <v>5209</v>
      </c>
      <c r="J26" s="13">
        <v>13574</v>
      </c>
      <c r="K26" s="11">
        <f t="shared" si="4"/>
        <v>167907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1394</v>
      </c>
      <c r="I27" s="11">
        <v>0</v>
      </c>
      <c r="J27" s="11">
        <v>0</v>
      </c>
      <c r="K27" s="11">
        <f t="shared" si="4"/>
        <v>1394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60">
        <f>SUM(B30:B33)</f>
        <v>2.5735</v>
      </c>
      <c r="C29" s="60">
        <f aca="true" t="shared" si="7" ref="C29:J29">SUM(C30:C33)</f>
        <v>2.9359224</v>
      </c>
      <c r="D29" s="60">
        <f t="shared" si="7"/>
        <v>3.3059000000000003</v>
      </c>
      <c r="E29" s="60">
        <f t="shared" si="7"/>
        <v>2.8112195499999997</v>
      </c>
      <c r="F29" s="60">
        <f t="shared" si="7"/>
        <v>2.7287999999999997</v>
      </c>
      <c r="G29" s="60">
        <f t="shared" si="7"/>
        <v>2.3476000000000004</v>
      </c>
      <c r="H29" s="60">
        <f t="shared" si="7"/>
        <v>2.6918</v>
      </c>
      <c r="I29" s="60">
        <f t="shared" si="7"/>
        <v>4.7789</v>
      </c>
      <c r="J29" s="60">
        <f t="shared" si="7"/>
        <v>2.836</v>
      </c>
      <c r="K29" s="19">
        <v>0</v>
      </c>
    </row>
    <row r="30" spans="1:11" ht="17.25" customHeight="1">
      <c r="A30" s="16" t="s">
        <v>34</v>
      </c>
      <c r="B30" s="32">
        <v>2.5783</v>
      </c>
      <c r="C30" s="32">
        <v>2.9343</v>
      </c>
      <c r="D30" s="32">
        <v>3.3109</v>
      </c>
      <c r="E30" s="32">
        <v>2.8158</v>
      </c>
      <c r="F30" s="32">
        <v>2.7335</v>
      </c>
      <c r="G30" s="32">
        <v>2.3515</v>
      </c>
      <c r="H30" s="32">
        <v>2.6964</v>
      </c>
      <c r="I30" s="32">
        <v>4.7789</v>
      </c>
      <c r="J30" s="32">
        <v>2.836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0.0065224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1" t="s">
        <v>107</v>
      </c>
      <c r="B32" s="62">
        <v>-0.0048</v>
      </c>
      <c r="C32" s="62">
        <v>-0.0049</v>
      </c>
      <c r="D32" s="62">
        <v>-0.005</v>
      </c>
      <c r="E32" s="62">
        <v>-0.00458045</v>
      </c>
      <c r="F32" s="62">
        <v>-0.0047</v>
      </c>
      <c r="G32" s="62">
        <v>-0.0039</v>
      </c>
      <c r="H32" s="62">
        <v>-0.0046</v>
      </c>
      <c r="I32" s="11">
        <v>0</v>
      </c>
      <c r="J32" s="11">
        <v>0</v>
      </c>
      <c r="K32" s="63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25922.14</v>
      </c>
      <c r="I35" s="19">
        <v>0</v>
      </c>
      <c r="J35" s="19">
        <v>0</v>
      </c>
      <c r="K35" s="23">
        <f>SUM(B35:J35)</f>
        <v>25922.14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51117.13</v>
      </c>
      <c r="I36" s="19">
        <v>0</v>
      </c>
      <c r="J36" s="19">
        <v>0</v>
      </c>
      <c r="K36" s="23">
        <f>SUM(B36:J36)</f>
        <v>51117.13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+B43+B40</f>
        <v>4091.68</v>
      </c>
      <c r="C39" s="23">
        <f aca="true" t="shared" si="8" ref="C39:J39">+C43+C40</f>
        <v>5773.72</v>
      </c>
      <c r="D39" s="23">
        <f t="shared" si="8"/>
        <v>6360.08</v>
      </c>
      <c r="E39" s="23">
        <f t="shared" si="8"/>
        <v>3445.4</v>
      </c>
      <c r="F39" s="23">
        <f t="shared" si="8"/>
        <v>5281.52</v>
      </c>
      <c r="G39" s="23">
        <f t="shared" si="8"/>
        <v>7430.08</v>
      </c>
      <c r="H39" s="23">
        <f t="shared" si="8"/>
        <v>3715.04</v>
      </c>
      <c r="I39" s="23">
        <f t="shared" si="8"/>
        <v>1065.72</v>
      </c>
      <c r="J39" s="23">
        <f t="shared" si="8"/>
        <v>2217.04</v>
      </c>
      <c r="K39" s="23">
        <f aca="true" t="shared" si="9" ref="K39:K44">SUM(B39:J39)</f>
        <v>39380.280000000006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4" t="s">
        <v>106</v>
      </c>
      <c r="B43" s="65">
        <f>ROUND(B44*B45,2)</f>
        <v>4091.68</v>
      </c>
      <c r="C43" s="65">
        <f>ROUND(C44*C45,2)</f>
        <v>5773.72</v>
      </c>
      <c r="D43" s="65">
        <f aca="true" t="shared" si="10" ref="D43:J43">ROUND(D44*D45,2)</f>
        <v>6360.08</v>
      </c>
      <c r="E43" s="65">
        <f t="shared" si="10"/>
        <v>3445.4</v>
      </c>
      <c r="F43" s="65">
        <f t="shared" si="10"/>
        <v>5281.52</v>
      </c>
      <c r="G43" s="65">
        <f t="shared" si="10"/>
        <v>7430.08</v>
      </c>
      <c r="H43" s="65">
        <f t="shared" si="10"/>
        <v>3715.04</v>
      </c>
      <c r="I43" s="65">
        <f t="shared" si="10"/>
        <v>1065.72</v>
      </c>
      <c r="J43" s="65">
        <f t="shared" si="10"/>
        <v>2217.04</v>
      </c>
      <c r="K43" s="65">
        <f t="shared" si="9"/>
        <v>39380.280000000006</v>
      </c>
    </row>
    <row r="44" spans="1:11" ht="17.25" customHeight="1">
      <c r="A44" s="66" t="s">
        <v>43</v>
      </c>
      <c r="B44" s="67">
        <v>956</v>
      </c>
      <c r="C44" s="67">
        <v>1349</v>
      </c>
      <c r="D44" s="67">
        <v>1486</v>
      </c>
      <c r="E44" s="67">
        <v>805</v>
      </c>
      <c r="F44" s="67">
        <v>1234</v>
      </c>
      <c r="G44" s="67">
        <v>1736</v>
      </c>
      <c r="H44" s="67">
        <v>868</v>
      </c>
      <c r="I44" s="67">
        <v>249</v>
      </c>
      <c r="J44" s="67">
        <v>518</v>
      </c>
      <c r="K44" s="67">
        <f t="shared" si="9"/>
        <v>9201</v>
      </c>
    </row>
    <row r="45" spans="1:12" ht="17.25" customHeight="1">
      <c r="A45" s="66" t="s">
        <v>44</v>
      </c>
      <c r="B45" s="65">
        <v>4.28</v>
      </c>
      <c r="C45" s="65">
        <v>4.28</v>
      </c>
      <c r="D45" s="65">
        <v>4.28</v>
      </c>
      <c r="E45" s="65">
        <v>4.28</v>
      </c>
      <c r="F45" s="65">
        <v>4.28</v>
      </c>
      <c r="G45" s="65">
        <v>4.28</v>
      </c>
      <c r="H45" s="65">
        <v>4.28</v>
      </c>
      <c r="I45" s="65">
        <v>4.28</v>
      </c>
      <c r="J45" s="63">
        <v>4.28</v>
      </c>
      <c r="K45" s="65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+B48+B57</f>
        <v>1086374.13</v>
      </c>
      <c r="C47" s="22">
        <f aca="true" t="shared" si="11" ref="C47:H47">+C48+C57</f>
        <v>1555542.6099999999</v>
      </c>
      <c r="D47" s="22">
        <f t="shared" si="11"/>
        <v>1885602.07</v>
      </c>
      <c r="E47" s="22">
        <f t="shared" si="11"/>
        <v>981155.54</v>
      </c>
      <c r="F47" s="22">
        <f t="shared" si="11"/>
        <v>1391033.21</v>
      </c>
      <c r="G47" s="22">
        <f t="shared" si="11"/>
        <v>1977482.0199999998</v>
      </c>
      <c r="H47" s="22">
        <f t="shared" si="11"/>
        <v>952705.4100000001</v>
      </c>
      <c r="I47" s="22">
        <f>+I48+I57</f>
        <v>375874.85</v>
      </c>
      <c r="J47" s="22">
        <f>+J48+J57</f>
        <v>662498.95</v>
      </c>
      <c r="K47" s="22">
        <f>SUM(B47:J47)</f>
        <v>10868268.79</v>
      </c>
    </row>
    <row r="48" spans="1:11" ht="17.25" customHeight="1">
      <c r="A48" s="16" t="s">
        <v>115</v>
      </c>
      <c r="B48" s="23">
        <f>SUM(B49:B56)</f>
        <v>1068213.3399999999</v>
      </c>
      <c r="C48" s="23">
        <f aca="true" t="shared" si="12" ref="C48:J48">SUM(C49:C56)</f>
        <v>1532611.91</v>
      </c>
      <c r="D48" s="23">
        <f t="shared" si="12"/>
        <v>1859267.4400000002</v>
      </c>
      <c r="E48" s="23">
        <f t="shared" si="12"/>
        <v>959338.76</v>
      </c>
      <c r="F48" s="23">
        <f t="shared" si="12"/>
        <v>1368076.98</v>
      </c>
      <c r="G48" s="23">
        <f t="shared" si="12"/>
        <v>1948331.8599999999</v>
      </c>
      <c r="H48" s="23">
        <f t="shared" si="12"/>
        <v>933196.3700000001</v>
      </c>
      <c r="I48" s="23">
        <f t="shared" si="12"/>
        <v>375874.85</v>
      </c>
      <c r="J48" s="23">
        <f t="shared" si="12"/>
        <v>648810.86</v>
      </c>
      <c r="K48" s="23">
        <f aca="true" t="shared" si="13" ref="K48:K57">SUM(B48:J48)</f>
        <v>10693722.37</v>
      </c>
    </row>
    <row r="49" spans="1:11" ht="17.25" customHeight="1">
      <c r="A49" s="34" t="s">
        <v>46</v>
      </c>
      <c r="B49" s="23">
        <f aca="true" t="shared" si="14" ref="B49:H49">ROUND(B30*B7,2)</f>
        <v>1066106.42</v>
      </c>
      <c r="C49" s="23">
        <f t="shared" si="14"/>
        <v>1525994.45</v>
      </c>
      <c r="D49" s="23">
        <f t="shared" si="14"/>
        <v>1855709.79</v>
      </c>
      <c r="E49" s="23">
        <f t="shared" si="14"/>
        <v>957450.84</v>
      </c>
      <c r="F49" s="23">
        <f t="shared" si="14"/>
        <v>1365142.7</v>
      </c>
      <c r="G49" s="23">
        <f t="shared" si="14"/>
        <v>1944126.14</v>
      </c>
      <c r="H49" s="23">
        <f t="shared" si="14"/>
        <v>905103.28</v>
      </c>
      <c r="I49" s="23">
        <f>ROUND(I30*I7,2)</f>
        <v>374809.13</v>
      </c>
      <c r="J49" s="23">
        <f>ROUND(J30*J7,2)</f>
        <v>646593.82</v>
      </c>
      <c r="K49" s="23">
        <f t="shared" si="13"/>
        <v>10641036.57</v>
      </c>
    </row>
    <row r="50" spans="1:11" ht="17.25" customHeight="1">
      <c r="A50" s="34" t="s">
        <v>47</v>
      </c>
      <c r="B50" s="19">
        <v>0</v>
      </c>
      <c r="C50" s="23">
        <f>ROUND(C31*C7,2)</f>
        <v>3392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3392</v>
      </c>
    </row>
    <row r="51" spans="1:11" ht="17.25" customHeight="1">
      <c r="A51" s="68" t="s">
        <v>108</v>
      </c>
      <c r="B51" s="69">
        <f aca="true" t="shared" si="15" ref="B51:H51">ROUND(B32*B7,2)</f>
        <v>-1984.76</v>
      </c>
      <c r="C51" s="69">
        <f t="shared" si="15"/>
        <v>-2548.26</v>
      </c>
      <c r="D51" s="69">
        <f t="shared" si="15"/>
        <v>-2802.43</v>
      </c>
      <c r="E51" s="69">
        <f t="shared" si="15"/>
        <v>-1557.48</v>
      </c>
      <c r="F51" s="69">
        <f t="shared" si="15"/>
        <v>-2347.24</v>
      </c>
      <c r="G51" s="69">
        <f t="shared" si="15"/>
        <v>-3224.36</v>
      </c>
      <c r="H51" s="69">
        <f t="shared" si="15"/>
        <v>-1544.09</v>
      </c>
      <c r="I51" s="19">
        <v>0</v>
      </c>
      <c r="J51" s="19">
        <v>0</v>
      </c>
      <c r="K51" s="69">
        <f>SUM(B51:J51)</f>
        <v>-16008.62</v>
      </c>
    </row>
    <row r="52" spans="1:11" ht="17.25" customHeight="1">
      <c r="A52" s="34" t="s">
        <v>48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49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25922.14</v>
      </c>
      <c r="I53" s="31">
        <f>+I35</f>
        <v>0</v>
      </c>
      <c r="J53" s="31">
        <f>+J35</f>
        <v>0</v>
      </c>
      <c r="K53" s="23">
        <f t="shared" si="13"/>
        <v>25922.14</v>
      </c>
    </row>
    <row r="54" spans="1:11" ht="17.25" customHeight="1">
      <c r="A54" s="12" t="s">
        <v>50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51</v>
      </c>
      <c r="B55" s="36">
        <v>4091.68</v>
      </c>
      <c r="C55" s="36">
        <v>5773.72</v>
      </c>
      <c r="D55" s="36">
        <v>6360.08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3"/>
        <v>39380.280000000006</v>
      </c>
    </row>
    <row r="56" spans="1:11" ht="17.25" customHeight="1">
      <c r="A56" s="12" t="s">
        <v>114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3"/>
        <v>0</v>
      </c>
    </row>
    <row r="57" spans="1:11" ht="17.25" customHeight="1">
      <c r="A57" s="16" t="s">
        <v>52</v>
      </c>
      <c r="B57" s="36">
        <v>18160.79</v>
      </c>
      <c r="C57" s="36">
        <v>22930.7</v>
      </c>
      <c r="D57" s="36">
        <v>26334.63</v>
      </c>
      <c r="E57" s="36">
        <v>21816.78</v>
      </c>
      <c r="F57" s="36">
        <v>22956.23</v>
      </c>
      <c r="G57" s="36">
        <v>29150.16</v>
      </c>
      <c r="H57" s="36">
        <v>19509.04</v>
      </c>
      <c r="I57" s="19">
        <v>0</v>
      </c>
      <c r="J57" s="36">
        <v>13688.09</v>
      </c>
      <c r="K57" s="36">
        <f t="shared" si="13"/>
        <v>174546.42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53</v>
      </c>
      <c r="B61" s="35">
        <f aca="true" t="shared" si="16" ref="B61:J61">+B62+B69+B98+B99</f>
        <v>-399599.49</v>
      </c>
      <c r="C61" s="35">
        <f t="shared" si="16"/>
        <v>-226555.69</v>
      </c>
      <c r="D61" s="35">
        <f t="shared" si="16"/>
        <v>-359708.37</v>
      </c>
      <c r="E61" s="35">
        <f t="shared" si="16"/>
        <v>-461954.60000000003</v>
      </c>
      <c r="F61" s="35">
        <f t="shared" si="16"/>
        <v>-392453.03</v>
      </c>
      <c r="G61" s="35">
        <f t="shared" si="16"/>
        <v>-426238.91</v>
      </c>
      <c r="H61" s="35">
        <f t="shared" si="16"/>
        <v>-145451.33</v>
      </c>
      <c r="I61" s="35">
        <f t="shared" si="16"/>
        <v>-87768.88</v>
      </c>
      <c r="J61" s="35">
        <f t="shared" si="16"/>
        <v>-96854.2</v>
      </c>
      <c r="K61" s="35">
        <f>SUM(B61:J61)</f>
        <v>-2596584.5</v>
      </c>
    </row>
    <row r="62" spans="1:11" ht="18.75" customHeight="1">
      <c r="A62" s="16" t="s">
        <v>77</v>
      </c>
      <c r="B62" s="35">
        <f aca="true" t="shared" si="17" ref="B62:J62">B63+B64+B65+B66+B67+B68</f>
        <v>-377895.5</v>
      </c>
      <c r="C62" s="35">
        <f t="shared" si="17"/>
        <v>-221042.3</v>
      </c>
      <c r="D62" s="35">
        <f t="shared" si="17"/>
        <v>-258897.71000000002</v>
      </c>
      <c r="E62" s="35">
        <f t="shared" si="17"/>
        <v>-431793.27</v>
      </c>
      <c r="F62" s="35">
        <f t="shared" si="17"/>
        <v>-344947.25</v>
      </c>
      <c r="G62" s="35">
        <f t="shared" si="17"/>
        <v>-362032.87</v>
      </c>
      <c r="H62" s="35">
        <f t="shared" si="17"/>
        <v>-131182.5</v>
      </c>
      <c r="I62" s="35">
        <f t="shared" si="17"/>
        <v>-28546</v>
      </c>
      <c r="J62" s="35">
        <f t="shared" si="17"/>
        <v>-67861.5</v>
      </c>
      <c r="K62" s="35">
        <f aca="true" t="shared" si="18" ref="K62:K98">SUM(B62:J62)</f>
        <v>-2224198.9</v>
      </c>
    </row>
    <row r="63" spans="1:11" ht="18.75" customHeight="1">
      <c r="A63" s="12" t="s">
        <v>78</v>
      </c>
      <c r="B63" s="35">
        <f>-ROUND(B9*$D$3,2)</f>
        <v>-135404.5</v>
      </c>
      <c r="C63" s="35">
        <f aca="true" t="shared" si="19" ref="C63:J63">-ROUND(C9*$D$3,2)</f>
        <v>-197337</v>
      </c>
      <c r="D63" s="35">
        <f t="shared" si="19"/>
        <v>-184999.5</v>
      </c>
      <c r="E63" s="35">
        <f t="shared" si="19"/>
        <v>-119423.5</v>
      </c>
      <c r="F63" s="35">
        <f t="shared" si="19"/>
        <v>-148144.5</v>
      </c>
      <c r="G63" s="35">
        <f t="shared" si="19"/>
        <v>-175913.5</v>
      </c>
      <c r="H63" s="35">
        <f t="shared" si="19"/>
        <v>-131162.5</v>
      </c>
      <c r="I63" s="35">
        <f t="shared" si="19"/>
        <v>-28546</v>
      </c>
      <c r="J63" s="35">
        <f t="shared" si="19"/>
        <v>-67861.5</v>
      </c>
      <c r="K63" s="35">
        <f t="shared" si="18"/>
        <v>-1188792.5</v>
      </c>
    </row>
    <row r="64" spans="1:11" ht="18.75" customHeight="1">
      <c r="A64" s="12" t="s">
        <v>54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f t="shared" si="18"/>
        <v>0</v>
      </c>
    </row>
    <row r="65" spans="1:11" ht="18.75" customHeight="1">
      <c r="A65" s="12" t="s">
        <v>102</v>
      </c>
      <c r="B65" s="35">
        <v>-1333.5</v>
      </c>
      <c r="C65" s="35">
        <v>-525</v>
      </c>
      <c r="D65" s="35">
        <v>-539</v>
      </c>
      <c r="E65" s="35">
        <v>-1410.5</v>
      </c>
      <c r="F65" s="35">
        <v>-826</v>
      </c>
      <c r="G65" s="35">
        <v>-703.5</v>
      </c>
      <c r="H65" s="19">
        <v>0</v>
      </c>
      <c r="I65" s="19">
        <v>0</v>
      </c>
      <c r="J65" s="19">
        <v>0</v>
      </c>
      <c r="K65" s="35">
        <f t="shared" si="18"/>
        <v>-5337.5</v>
      </c>
    </row>
    <row r="66" spans="1:11" ht="18.75" customHeight="1">
      <c r="A66" s="12" t="s">
        <v>109</v>
      </c>
      <c r="B66" s="35">
        <v>-686</v>
      </c>
      <c r="C66" s="35">
        <v>-343</v>
      </c>
      <c r="D66" s="35">
        <v>-220.5</v>
      </c>
      <c r="E66" s="35">
        <v>-728</v>
      </c>
      <c r="F66" s="35">
        <v>-147</v>
      </c>
      <c r="G66" s="35">
        <v>-220.5</v>
      </c>
      <c r="H66" s="19">
        <v>0</v>
      </c>
      <c r="I66" s="19">
        <v>0</v>
      </c>
      <c r="J66" s="19">
        <v>0</v>
      </c>
      <c r="K66" s="35">
        <f t="shared" si="18"/>
        <v>-2345</v>
      </c>
    </row>
    <row r="67" spans="1:11" ht="18.75" customHeight="1">
      <c r="A67" s="12" t="s">
        <v>55</v>
      </c>
      <c r="B67" s="47">
        <v>-240471.5</v>
      </c>
      <c r="C67" s="47">
        <v>-22837.3</v>
      </c>
      <c r="D67" s="47">
        <v>-73138.71</v>
      </c>
      <c r="E67" s="47">
        <v>-310231.27</v>
      </c>
      <c r="F67" s="47">
        <v>-195829.75</v>
      </c>
      <c r="G67" s="47">
        <v>-185195.37</v>
      </c>
      <c r="H67" s="19">
        <v>-20</v>
      </c>
      <c r="I67" s="19">
        <v>0</v>
      </c>
      <c r="J67" s="19">
        <v>0</v>
      </c>
      <c r="K67" s="35">
        <f t="shared" si="18"/>
        <v>-1027723.9</v>
      </c>
    </row>
    <row r="68" spans="1:11" ht="18.75" customHeight="1">
      <c r="A68" s="12" t="s">
        <v>56</v>
      </c>
      <c r="B68" s="19">
        <v>0</v>
      </c>
      <c r="C68" s="19">
        <v>0</v>
      </c>
      <c r="D68" s="47">
        <v>0</v>
      </c>
      <c r="E68" s="47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35">
        <f t="shared" si="18"/>
        <v>0</v>
      </c>
    </row>
    <row r="69" spans="1:11" ht="18.75" customHeight="1">
      <c r="A69" s="12" t="s">
        <v>82</v>
      </c>
      <c r="B69" s="35">
        <f>SUM(B70:B96)</f>
        <v>-21703.989999999998</v>
      </c>
      <c r="C69" s="35">
        <f aca="true" t="shared" si="20" ref="C69:J69">SUM(C70:C96)</f>
        <v>-5513.390000000001</v>
      </c>
      <c r="D69" s="35">
        <f t="shared" si="20"/>
        <v>-100810.66</v>
      </c>
      <c r="E69" s="35">
        <f t="shared" si="20"/>
        <v>-30161.329999999998</v>
      </c>
      <c r="F69" s="35">
        <f t="shared" si="20"/>
        <v>-47505.78</v>
      </c>
      <c r="G69" s="35">
        <f t="shared" si="20"/>
        <v>-64206.03999999999</v>
      </c>
      <c r="H69" s="35">
        <f t="shared" si="20"/>
        <v>-14268.829999999998</v>
      </c>
      <c r="I69" s="35">
        <f t="shared" si="20"/>
        <v>-59222.880000000005</v>
      </c>
      <c r="J69" s="35">
        <f t="shared" si="20"/>
        <v>-28992.7</v>
      </c>
      <c r="K69" s="35">
        <f t="shared" si="18"/>
        <v>-372385.60000000003</v>
      </c>
    </row>
    <row r="70" spans="1:11" ht="18.75" customHeight="1">
      <c r="A70" s="12" t="s">
        <v>57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8"/>
        <v>0</v>
      </c>
    </row>
    <row r="71" spans="1:11" ht="18.75" customHeight="1">
      <c r="A71" s="12" t="s">
        <v>58</v>
      </c>
      <c r="B71" s="19">
        <v>0</v>
      </c>
      <c r="C71" s="35">
        <v>-118.63</v>
      </c>
      <c r="D71" s="35">
        <v>-11.89</v>
      </c>
      <c r="E71" s="19">
        <v>0</v>
      </c>
      <c r="F71" s="19">
        <v>0</v>
      </c>
      <c r="G71" s="35">
        <v>-11.89</v>
      </c>
      <c r="H71" s="19">
        <v>0</v>
      </c>
      <c r="I71" s="19">
        <v>0</v>
      </c>
      <c r="J71" s="19">
        <v>0</v>
      </c>
      <c r="K71" s="35">
        <f t="shared" si="18"/>
        <v>-142.40999999999997</v>
      </c>
    </row>
    <row r="72" spans="1:11" ht="18.75" customHeight="1">
      <c r="A72" s="12" t="s">
        <v>59</v>
      </c>
      <c r="B72" s="19">
        <v>0</v>
      </c>
      <c r="C72" s="19">
        <v>0</v>
      </c>
      <c r="D72" s="35">
        <v>-1067.75</v>
      </c>
      <c r="E72" s="19">
        <v>0</v>
      </c>
      <c r="F72" s="35">
        <v>-380.65</v>
      </c>
      <c r="G72" s="19">
        <v>0</v>
      </c>
      <c r="H72" s="19">
        <v>0</v>
      </c>
      <c r="I72" s="47">
        <v>-2120.68</v>
      </c>
      <c r="J72" s="19">
        <v>0</v>
      </c>
      <c r="K72" s="35">
        <f t="shared" si="18"/>
        <v>-3569.08</v>
      </c>
    </row>
    <row r="73" spans="1:11" ht="18.75" customHeight="1">
      <c r="A73" s="12" t="s">
        <v>60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47">
        <v>-45000</v>
      </c>
      <c r="J73" s="19">
        <v>0</v>
      </c>
      <c r="K73" s="48">
        <f t="shared" si="18"/>
        <v>-45000</v>
      </c>
    </row>
    <row r="74" spans="1:11" ht="18.75" customHeight="1">
      <c r="A74" s="34" t="s">
        <v>61</v>
      </c>
      <c r="B74" s="35">
        <v>-14109.06</v>
      </c>
      <c r="C74" s="35">
        <v>-20481.82</v>
      </c>
      <c r="D74" s="35">
        <v>-19362.28</v>
      </c>
      <c r="E74" s="35">
        <v>-13578</v>
      </c>
      <c r="F74" s="35">
        <v>-18658.98</v>
      </c>
      <c r="G74" s="35">
        <v>-28433.42</v>
      </c>
      <c r="H74" s="35">
        <v>-13922.49</v>
      </c>
      <c r="I74" s="35">
        <v>-4894.4</v>
      </c>
      <c r="J74" s="35">
        <v>-10090.2</v>
      </c>
      <c r="K74" s="48">
        <f t="shared" si="18"/>
        <v>-143530.65000000002</v>
      </c>
    </row>
    <row r="75" spans="1:11" ht="18.75" customHeight="1">
      <c r="A75" s="12" t="s">
        <v>62</v>
      </c>
      <c r="B75" s="35">
        <v>7493.43</v>
      </c>
      <c r="C75" s="35">
        <v>31220.66</v>
      </c>
      <c r="D75" s="35">
        <v>-892.93</v>
      </c>
      <c r="E75" s="35">
        <v>-8439.74</v>
      </c>
      <c r="F75" s="35">
        <v>-11607.86</v>
      </c>
      <c r="G75" s="35">
        <v>-17686.53</v>
      </c>
      <c r="H75" s="35">
        <v>5828.52</v>
      </c>
      <c r="I75" s="35">
        <v>-1931.78</v>
      </c>
      <c r="J75" s="35">
        <v>-3983.77</v>
      </c>
      <c r="K75" s="19">
        <f t="shared" si="18"/>
        <v>0</v>
      </c>
    </row>
    <row r="76" spans="1:11" ht="18.75" customHeight="1">
      <c r="A76" s="12" t="s">
        <v>63</v>
      </c>
      <c r="B76" s="35">
        <v>-15088.36</v>
      </c>
      <c r="C76" s="35">
        <v>-16133.6</v>
      </c>
      <c r="D76" s="35">
        <v>-79475.81</v>
      </c>
      <c r="E76" s="19">
        <v>0</v>
      </c>
      <c r="F76" s="35">
        <v>-16858.29</v>
      </c>
      <c r="G76" s="35">
        <v>-18074.2</v>
      </c>
      <c r="H76" s="35">
        <v>-6174.86</v>
      </c>
      <c r="I76" s="35">
        <v>-540</v>
      </c>
      <c r="J76" s="35">
        <v>-3060</v>
      </c>
      <c r="K76" s="35">
        <f t="shared" si="18"/>
        <v>-155405.12</v>
      </c>
    </row>
    <row r="77" spans="1:11" ht="18.75" customHeight="1">
      <c r="A77" s="12" t="s">
        <v>64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65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66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67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68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69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70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71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84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88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89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1" ht="18.75" customHeight="1">
      <c r="A90" s="12" t="s">
        <v>90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</row>
    <row r="91" spans="1:12" ht="18.75" customHeight="1">
      <c r="A91" s="12" t="s">
        <v>91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8"/>
        <v>0</v>
      </c>
      <c r="L91" s="56"/>
    </row>
    <row r="92" spans="1:12" ht="18.75" customHeight="1">
      <c r="A92" s="12" t="s">
        <v>113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96</v>
      </c>
      <c r="B93" s="19">
        <v>0</v>
      </c>
      <c r="C93" s="19">
        <v>0</v>
      </c>
      <c r="D93" s="19">
        <v>0</v>
      </c>
      <c r="E93" s="48">
        <v>-8143.59</v>
      </c>
      <c r="F93" s="19">
        <v>0</v>
      </c>
      <c r="G93" s="19">
        <v>0</v>
      </c>
      <c r="H93" s="19">
        <v>0</v>
      </c>
      <c r="I93" s="48">
        <v>-4736.02</v>
      </c>
      <c r="J93" s="48">
        <v>-11858.73</v>
      </c>
      <c r="K93" s="48">
        <f t="shared" si="18"/>
        <v>-24738.34</v>
      </c>
      <c r="L93" s="55"/>
    </row>
    <row r="94" spans="1:12" ht="18.75" customHeight="1">
      <c r="A94" s="12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48"/>
      <c r="L94" s="55"/>
    </row>
    <row r="95" spans="1:12" ht="18.75" customHeight="1">
      <c r="A95" s="12" t="s">
        <v>117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 t="shared" si="18"/>
        <v>0</v>
      </c>
      <c r="L95" s="55"/>
    </row>
    <row r="96" spans="1:12" ht="18.75" customHeight="1">
      <c r="A96" s="12" t="s">
        <v>118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 t="shared" si="18"/>
        <v>0</v>
      </c>
      <c r="L96" s="55"/>
    </row>
    <row r="97" spans="1:12" ht="18.75" customHeight="1">
      <c r="A97" s="12"/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/>
      <c r="L97" s="55"/>
    </row>
    <row r="98" spans="1:12" ht="18.75" customHeight="1">
      <c r="A98" s="16" t="s">
        <v>129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f t="shared" si="18"/>
        <v>0</v>
      </c>
      <c r="L98" s="55"/>
    </row>
    <row r="99" spans="1:12" ht="18.75" customHeight="1">
      <c r="A99" s="16" t="s">
        <v>105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56"/>
    </row>
    <row r="100" spans="1:12" ht="18.75" customHeight="1">
      <c r="A100" s="16"/>
      <c r="B100" s="20">
        <v>0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0</v>
      </c>
      <c r="I100" s="20">
        <v>0</v>
      </c>
      <c r="J100" s="20">
        <v>0</v>
      </c>
      <c r="K100" s="31">
        <f>SUM(B100:J100)</f>
        <v>0</v>
      </c>
      <c r="L100" s="54"/>
    </row>
    <row r="101" spans="1:12" ht="18.75" customHeight="1">
      <c r="A101" s="16" t="s">
        <v>86</v>
      </c>
      <c r="B101" s="24">
        <f aca="true" t="shared" si="21" ref="B101:H101">+B102+B103</f>
        <v>686774.6399999999</v>
      </c>
      <c r="C101" s="24">
        <f t="shared" si="21"/>
        <v>1328986.92</v>
      </c>
      <c r="D101" s="24">
        <f t="shared" si="21"/>
        <v>1525893.7000000002</v>
      </c>
      <c r="E101" s="24">
        <f t="shared" si="21"/>
        <v>519200.93999999994</v>
      </c>
      <c r="F101" s="24">
        <f t="shared" si="21"/>
        <v>998580.1799999999</v>
      </c>
      <c r="G101" s="24">
        <f t="shared" si="21"/>
        <v>1551243.1099999996</v>
      </c>
      <c r="H101" s="24">
        <f t="shared" si="21"/>
        <v>807254.0800000002</v>
      </c>
      <c r="I101" s="24">
        <f>+I102+I103</f>
        <v>288105.97</v>
      </c>
      <c r="J101" s="24">
        <f>+J102+J103</f>
        <v>565644.75</v>
      </c>
      <c r="K101" s="48">
        <f>SUM(B101:J101)</f>
        <v>8271684.289999999</v>
      </c>
      <c r="L101" s="54"/>
    </row>
    <row r="102" spans="1:12" ht="18.75" customHeight="1">
      <c r="A102" s="16" t="s">
        <v>85</v>
      </c>
      <c r="B102" s="24">
        <f aca="true" t="shared" si="22" ref="B102:J102">+B48+B62+B69+B98</f>
        <v>668613.8499999999</v>
      </c>
      <c r="C102" s="24">
        <f t="shared" si="22"/>
        <v>1306056.22</v>
      </c>
      <c r="D102" s="24">
        <f t="shared" si="22"/>
        <v>1499559.0700000003</v>
      </c>
      <c r="E102" s="24">
        <f t="shared" si="22"/>
        <v>497384.16</v>
      </c>
      <c r="F102" s="24">
        <f t="shared" si="22"/>
        <v>975623.95</v>
      </c>
      <c r="G102" s="24">
        <f t="shared" si="22"/>
        <v>1522092.9499999997</v>
      </c>
      <c r="H102" s="24">
        <f t="shared" si="22"/>
        <v>787745.0400000002</v>
      </c>
      <c r="I102" s="24">
        <f t="shared" si="22"/>
        <v>288105.97</v>
      </c>
      <c r="J102" s="24">
        <f t="shared" si="22"/>
        <v>551956.66</v>
      </c>
      <c r="K102" s="48">
        <f>SUM(B102:J102)</f>
        <v>8097137.869999999</v>
      </c>
      <c r="L102" s="54"/>
    </row>
    <row r="103" spans="1:11" ht="18" customHeight="1">
      <c r="A103" s="16" t="s">
        <v>103</v>
      </c>
      <c r="B103" s="24">
        <f aca="true" t="shared" si="23" ref="B103:J103">IF(+B57+B99+B104&lt;0,0,(B57+B99+B104))</f>
        <v>18160.79</v>
      </c>
      <c r="C103" s="24">
        <f t="shared" si="23"/>
        <v>22930.7</v>
      </c>
      <c r="D103" s="24">
        <f t="shared" si="23"/>
        <v>26334.63</v>
      </c>
      <c r="E103" s="24">
        <f t="shared" si="23"/>
        <v>21816.78</v>
      </c>
      <c r="F103" s="24">
        <f t="shared" si="23"/>
        <v>22956.23</v>
      </c>
      <c r="G103" s="24">
        <f t="shared" si="23"/>
        <v>29150.16</v>
      </c>
      <c r="H103" s="24">
        <f t="shared" si="23"/>
        <v>19509.04</v>
      </c>
      <c r="I103" s="19">
        <f t="shared" si="23"/>
        <v>0</v>
      </c>
      <c r="J103" s="24">
        <f t="shared" si="23"/>
        <v>13688.09</v>
      </c>
      <c r="K103" s="48">
        <f>SUM(B103:J103)</f>
        <v>174546.42</v>
      </c>
    </row>
    <row r="104" spans="1:13" ht="18.75" customHeight="1">
      <c r="A104" s="16" t="s">
        <v>87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f>SUM(B104:J104)</f>
        <v>0</v>
      </c>
      <c r="M104" s="57"/>
    </row>
    <row r="105" spans="1:11" ht="18.75" customHeight="1">
      <c r="A105" s="16" t="s">
        <v>104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48"/>
    </row>
    <row r="106" spans="1:11" ht="18.75" customHeight="1">
      <c r="A106" s="2"/>
      <c r="B106" s="20"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/>
    </row>
    <row r="107" spans="1:11" ht="18.75" customHeight="1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ht="18.75" customHeight="1">
      <c r="A108" s="8"/>
      <c r="B108" s="45">
        <v>0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/>
    </row>
    <row r="109" spans="1:12" ht="18.75" customHeight="1">
      <c r="A109" s="25" t="s">
        <v>72</v>
      </c>
      <c r="B109" s="18">
        <v>0</v>
      </c>
      <c r="C109" s="18">
        <v>0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41">
        <f>SUM(K110:K127)</f>
        <v>8271684.31</v>
      </c>
      <c r="L109" s="54"/>
    </row>
    <row r="110" spans="1:11" ht="18.75" customHeight="1">
      <c r="A110" s="26" t="s">
        <v>73</v>
      </c>
      <c r="B110" s="27">
        <v>94085.31</v>
      </c>
      <c r="C110" s="40">
        <v>0</v>
      </c>
      <c r="D110" s="40">
        <v>0</v>
      </c>
      <c r="E110" s="40">
        <v>0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>SUM(B110:J110)</f>
        <v>94085.31</v>
      </c>
    </row>
    <row r="111" spans="1:11" ht="18.75" customHeight="1">
      <c r="A111" s="26" t="s">
        <v>74</v>
      </c>
      <c r="B111" s="27">
        <v>592689.34</v>
      </c>
      <c r="C111" s="40">
        <v>0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1">
        <f aca="true" t="shared" si="24" ref="K111:K127">SUM(B111:J111)</f>
        <v>592689.34</v>
      </c>
    </row>
    <row r="112" spans="1:11" ht="18.75" customHeight="1">
      <c r="A112" s="26" t="s">
        <v>75</v>
      </c>
      <c r="B112" s="40">
        <v>0</v>
      </c>
      <c r="C112" s="27">
        <f>+C101</f>
        <v>1328986.92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1328986.92</v>
      </c>
    </row>
    <row r="113" spans="1:11" ht="18.75" customHeight="1">
      <c r="A113" s="26" t="s">
        <v>76</v>
      </c>
      <c r="B113" s="40">
        <v>0</v>
      </c>
      <c r="C113" s="40">
        <v>0</v>
      </c>
      <c r="D113" s="27">
        <f>+D101</f>
        <v>1525893.7000000002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1525893.7000000002</v>
      </c>
    </row>
    <row r="114" spans="1:11" ht="18.75" customHeight="1">
      <c r="A114" s="26" t="s">
        <v>92</v>
      </c>
      <c r="B114" s="40">
        <v>0</v>
      </c>
      <c r="C114" s="40">
        <v>0</v>
      </c>
      <c r="D114" s="40">
        <v>0</v>
      </c>
      <c r="E114" s="27">
        <f>+E101</f>
        <v>519200.93999999994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t="shared" si="24"/>
        <v>519200.93999999994</v>
      </c>
    </row>
    <row r="115" spans="1:11" ht="18.75" customHeight="1">
      <c r="A115" s="70" t="s">
        <v>110</v>
      </c>
      <c r="B115" s="40">
        <v>0</v>
      </c>
      <c r="C115" s="40">
        <v>0</v>
      </c>
      <c r="D115" s="40">
        <v>0</v>
      </c>
      <c r="E115" s="40">
        <v>0</v>
      </c>
      <c r="F115" s="27">
        <v>190366.1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4"/>
        <v>190366.1</v>
      </c>
    </row>
    <row r="116" spans="1:11" ht="18.75" customHeight="1">
      <c r="A116" s="70" t="s">
        <v>111</v>
      </c>
      <c r="B116" s="40">
        <v>0</v>
      </c>
      <c r="C116" s="40">
        <v>0</v>
      </c>
      <c r="D116" s="40">
        <v>0</v>
      </c>
      <c r="E116" s="40">
        <v>0</v>
      </c>
      <c r="F116" s="27">
        <v>362269.97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4"/>
        <v>362269.97</v>
      </c>
    </row>
    <row r="117" spans="1:11" ht="18.75" customHeight="1">
      <c r="A117" s="70" t="s">
        <v>112</v>
      </c>
      <c r="B117" s="40">
        <v>0</v>
      </c>
      <c r="C117" s="40">
        <v>0</v>
      </c>
      <c r="D117" s="40">
        <v>0</v>
      </c>
      <c r="E117" s="40">
        <v>0</v>
      </c>
      <c r="F117" s="27">
        <v>53938.41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4"/>
        <v>53938.41</v>
      </c>
    </row>
    <row r="118" spans="1:11" ht="18.75" customHeight="1">
      <c r="A118" s="70" t="s">
        <v>119</v>
      </c>
      <c r="B118" s="72">
        <v>0</v>
      </c>
      <c r="C118" s="72">
        <v>0</v>
      </c>
      <c r="D118" s="72">
        <v>0</v>
      </c>
      <c r="E118" s="72">
        <v>0</v>
      </c>
      <c r="F118" s="73">
        <v>392005.7</v>
      </c>
      <c r="G118" s="72">
        <v>0</v>
      </c>
      <c r="H118" s="72">
        <v>0</v>
      </c>
      <c r="I118" s="72">
        <v>0</v>
      </c>
      <c r="J118" s="72">
        <v>0</v>
      </c>
      <c r="K118" s="73">
        <f t="shared" si="24"/>
        <v>392005.7</v>
      </c>
    </row>
    <row r="119" spans="1:11" ht="18.75" customHeight="1">
      <c r="A119" s="70" t="s">
        <v>120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27">
        <v>471638.76</v>
      </c>
      <c r="H119" s="40">
        <v>0</v>
      </c>
      <c r="I119" s="40">
        <v>0</v>
      </c>
      <c r="J119" s="40">
        <v>0</v>
      </c>
      <c r="K119" s="41">
        <f t="shared" si="24"/>
        <v>471638.76</v>
      </c>
    </row>
    <row r="120" spans="1:11" ht="18.75" customHeight="1">
      <c r="A120" s="70" t="s">
        <v>121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27">
        <v>39419.59</v>
      </c>
      <c r="H120" s="40">
        <v>0</v>
      </c>
      <c r="I120" s="40">
        <v>0</v>
      </c>
      <c r="J120" s="40">
        <v>0</v>
      </c>
      <c r="K120" s="41">
        <f t="shared" si="24"/>
        <v>39419.59</v>
      </c>
    </row>
    <row r="121" spans="1:11" ht="18.75" customHeight="1">
      <c r="A121" s="70" t="s">
        <v>122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27">
        <v>244373.78</v>
      </c>
      <c r="H121" s="40">
        <v>0</v>
      </c>
      <c r="I121" s="40">
        <v>0</v>
      </c>
      <c r="J121" s="40">
        <v>0</v>
      </c>
      <c r="K121" s="41">
        <f t="shared" si="24"/>
        <v>244373.78</v>
      </c>
    </row>
    <row r="122" spans="1:11" ht="18.75" customHeight="1">
      <c r="A122" s="70" t="s">
        <v>123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200667.99</v>
      </c>
      <c r="H122" s="40">
        <v>0</v>
      </c>
      <c r="I122" s="40">
        <v>0</v>
      </c>
      <c r="J122" s="40">
        <v>0</v>
      </c>
      <c r="K122" s="41">
        <f t="shared" si="24"/>
        <v>200667.99</v>
      </c>
    </row>
    <row r="123" spans="1:11" ht="18.75" customHeight="1">
      <c r="A123" s="70" t="s">
        <v>124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595143</v>
      </c>
      <c r="H123" s="40">
        <v>0</v>
      </c>
      <c r="I123" s="40">
        <v>0</v>
      </c>
      <c r="J123" s="40">
        <v>0</v>
      </c>
      <c r="K123" s="41">
        <f t="shared" si="24"/>
        <v>595143</v>
      </c>
    </row>
    <row r="124" spans="1:11" ht="18.75" customHeight="1">
      <c r="A124" s="70" t="s">
        <v>125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27">
        <v>288604.03</v>
      </c>
      <c r="I124" s="40">
        <v>0</v>
      </c>
      <c r="J124" s="40">
        <v>0</v>
      </c>
      <c r="K124" s="41">
        <f t="shared" si="24"/>
        <v>288604.03</v>
      </c>
    </row>
    <row r="125" spans="1:11" ht="18.75" customHeight="1">
      <c r="A125" s="70" t="s">
        <v>126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40">
        <v>0</v>
      </c>
      <c r="H125" s="27">
        <v>518650.05</v>
      </c>
      <c r="I125" s="40">
        <v>0</v>
      </c>
      <c r="J125" s="40">
        <v>0</v>
      </c>
      <c r="K125" s="41">
        <f t="shared" si="24"/>
        <v>518650.05</v>
      </c>
    </row>
    <row r="126" spans="1:11" ht="18.75" customHeight="1">
      <c r="A126" s="70" t="s">
        <v>127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</v>
      </c>
      <c r="I126" s="27">
        <v>288105.97</v>
      </c>
      <c r="J126" s="40">
        <v>0</v>
      </c>
      <c r="K126" s="41">
        <f t="shared" si="24"/>
        <v>288105.97</v>
      </c>
    </row>
    <row r="127" spans="1:11" ht="18.75" customHeight="1">
      <c r="A127" s="71" t="s">
        <v>128</v>
      </c>
      <c r="B127" s="42">
        <v>0</v>
      </c>
      <c r="C127" s="42">
        <v>0</v>
      </c>
      <c r="D127" s="42">
        <v>0</v>
      </c>
      <c r="E127" s="42">
        <v>0</v>
      </c>
      <c r="F127" s="42">
        <v>0</v>
      </c>
      <c r="G127" s="42">
        <v>0</v>
      </c>
      <c r="H127" s="42">
        <v>0</v>
      </c>
      <c r="I127" s="42">
        <v>0</v>
      </c>
      <c r="J127" s="43">
        <v>565644.75</v>
      </c>
      <c r="K127" s="44">
        <f t="shared" si="24"/>
        <v>565644.75</v>
      </c>
    </row>
    <row r="128" spans="1:11" ht="18.75" customHeight="1">
      <c r="A128" s="39"/>
      <c r="B128" s="50">
        <v>0</v>
      </c>
      <c r="C128" s="50">
        <v>0</v>
      </c>
      <c r="D128" s="50">
        <v>0</v>
      </c>
      <c r="E128" s="50">
        <v>0</v>
      </c>
      <c r="F128" s="50">
        <v>0</v>
      </c>
      <c r="G128" s="50">
        <v>0</v>
      </c>
      <c r="H128" s="50">
        <v>0</v>
      </c>
      <c r="I128" s="50">
        <v>0</v>
      </c>
      <c r="J128" s="50">
        <f>J101-J127</f>
        <v>0</v>
      </c>
      <c r="K128" s="51"/>
    </row>
    <row r="129" ht="18.75" customHeight="1">
      <c r="A129" s="59"/>
    </row>
    <row r="130" ht="18.75" customHeight="1">
      <c r="A130" s="39"/>
    </row>
    <row r="131" ht="18.75" customHeight="1">
      <c r="A131" s="39"/>
    </row>
    <row r="132" ht="15.75">
      <c r="A132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2016-01-08T12:00:42Z</dcterms:modified>
  <cp:category/>
  <cp:version/>
  <cp:contentType/>
  <cp:contentStatus/>
</cp:coreProperties>
</file>