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CONCESSÃO'!$A$1:$K$127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<sst xmlns="http://schemas.openxmlformats.org/spreadsheetml/2006/main" count="131" uniqueCount="131">
  <si>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</si>
  <si>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</si>
  <si>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</si>
  <si>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</si>
  <si>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</si>
  <si>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</si>
  <si>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</si>
  <si>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</si>
  <si>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</si>
  <si>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</si>
  <si>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</si>
  <si>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</si>
  <si>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</si>
  <si>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</si>
  <si>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</si>
  <si>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</si>
  <si>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</si>
  <si>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</si>
  <si>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</si>
  <si>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</si>
  <si>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</si>
  <si>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</si>
  <si>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</si>
  <si>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</si>
  <si>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</si>
  <si>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</si>
  <si>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</si>
  <si>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</si>
  <si>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</si>
  <si>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</si>
  <si>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</si>
  <si>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</si>
  <si>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</si>
  <si>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</si>
  <si>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</si>
  <si>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</si>
  <si>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</si>
  <si>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</si>
  <si>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</si>
  <si>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</si>
  <si>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</si>
  <si>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</si>
  <si>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</si>
  <si>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</si>
  <si>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</si>
  <si>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</si>
  <si>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</si>
  <si>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</si>
  <si>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</si>
  <si>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</si>
  <si>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</si>
  <si>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</si>
  <si>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</si>
  <si>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</si>
  <si>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</si>
  <si>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</si>
  <si>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</si>
  <si>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</si>
  <si>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</si>
  <si>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</si>
  <si>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</si>
  <si>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</si>
  <si>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</si>
  <si>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</si>
  <si>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</si>
  <si>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</si>
  <si>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</si>
  <si>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</si>
  <si>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</si>
  <si>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</si>
  <si>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</si>
  <si>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</si>
  <si>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</si>
  <si>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</si>
  <si>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</si>
  <si>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</si>
  <si>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</si>
  <si>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</si>
  <si>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</si>
  <si>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</si>
  <si>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</si>
  <si>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</si>
  <si>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</si>
  <si>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</si>
  <si>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</si>
  <si>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</si>
  <si>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</si>
  <si>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</si>
  <si>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</si>
  <si>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</si>
  <si>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</si>
  <si>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</si>
  <si>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</si>
  <si>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</si>
  <si>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</si>
  <si>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</si>
  <si>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</si>
  <si>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</si>
  <si>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</si>
  <si>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</si>
  <si>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</si>
  <si>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</si>
  <si>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</si>
  <si>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</si>
  <si>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</si>
  <si>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</si>
  <si>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</si>
  <si>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</si>
  <si>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</si>
  <si>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</si>
  <si>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</si>
  <si>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</si>
  <si>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</si>
  <si>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</si>
  <si>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</si>
  <si>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</si>
  <si>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</si>
  <si>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</si>
  <si>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</si>
  <si>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</si>
  <si>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</si>
  <si>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</si>
  <si>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</si>
  <si>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</si>
  <si>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</si>
  <si>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</si>
  <si>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</si>
  <si>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</si>
  <si>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</si>
  <si>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</si>
  <si>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OPERAÇÃO 24/12/15 - VENCIMENTO 05/01/16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</si>
</sst>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32" fillId="0" borderId="14" xfId="0" applyNumberFormat="1" applyFont="1" applyFill="1" applyBorder="1" applyAlignment="1">
      <alignment horizontal="left" vertical="center" inden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6.75390625" style="1" bestFit="1" customWidth="1"/>
    <col min="13" max="13" width="13.875" style="1" bestFit="1" customWidth="1"/>
    <col min="14" max="16384" width="9.00390625" style="1" customWidth="1"/>
  </cols>
  <sheetData>
    <row r="1" spans="1:11" ht="21">
      <c r="A1" s="76" t="s">
        <v>81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130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95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94</v>
      </c>
      <c r="J5" s="83" t="s">
        <v>93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30</v>
      </c>
      <c r="B7" s="9">
        <f aca="true" t="shared" si="0" ref="B7:K7">+B8+B20+B24+B27</f>
        <v>295169</v>
      </c>
      <c r="C7" s="9">
        <f t="shared" si="0"/>
        <v>340018</v>
      </c>
      <c r="D7" s="9">
        <f t="shared" si="0"/>
        <v>424618</v>
      </c>
      <c r="E7" s="9">
        <f t="shared" si="0"/>
        <v>235110</v>
      </c>
      <c r="F7" s="9">
        <f t="shared" si="0"/>
        <v>356034</v>
      </c>
      <c r="G7" s="9">
        <f t="shared" si="0"/>
        <v>592047</v>
      </c>
      <c r="H7" s="9">
        <f t="shared" si="0"/>
        <v>220598</v>
      </c>
      <c r="I7" s="9">
        <f t="shared" si="0"/>
        <v>49649</v>
      </c>
      <c r="J7" s="9">
        <f t="shared" si="0"/>
        <v>168061</v>
      </c>
      <c r="K7" s="9">
        <f t="shared" si="0"/>
        <v>2681304</v>
      </c>
      <c r="L7" s="52"/>
    </row>
    <row r="8" spans="1:11" ht="17.25" customHeight="1">
      <c r="A8" s="10" t="s">
        <v>101</v>
      </c>
      <c r="B8" s="11">
        <f>B9+B12+B16</f>
        <v>170952</v>
      </c>
      <c r="C8" s="11">
        <f aca="true" t="shared" si="1" ref="C8:J8">C9+C12+C16</f>
        <v>208450</v>
      </c>
      <c r="D8" s="11">
        <f t="shared" si="1"/>
        <v>246165</v>
      </c>
      <c r="E8" s="11">
        <f t="shared" si="1"/>
        <v>141535</v>
      </c>
      <c r="F8" s="11">
        <f t="shared" si="1"/>
        <v>198451</v>
      </c>
      <c r="G8" s="11">
        <f t="shared" si="1"/>
        <v>325959</v>
      </c>
      <c r="H8" s="11">
        <f t="shared" si="1"/>
        <v>137713</v>
      </c>
      <c r="I8" s="11">
        <f t="shared" si="1"/>
        <v>27077</v>
      </c>
      <c r="J8" s="11">
        <f t="shared" si="1"/>
        <v>97790</v>
      </c>
      <c r="K8" s="11">
        <f>SUM(B8:J8)</f>
        <v>1554092</v>
      </c>
    </row>
    <row r="9" spans="1:11" ht="17.25" customHeight="1">
      <c r="A9" s="15" t="s">
        <v>17</v>
      </c>
      <c r="B9" s="13">
        <f>+B10+B11</f>
        <v>35940</v>
      </c>
      <c r="C9" s="13">
        <f aca="true" t="shared" si="2" ref="C9:J9">+C10+C11</f>
        <v>49040</v>
      </c>
      <c r="D9" s="13">
        <f t="shared" si="2"/>
        <v>54774</v>
      </c>
      <c r="E9" s="13">
        <f t="shared" si="2"/>
        <v>31065</v>
      </c>
      <c r="F9" s="13">
        <f t="shared" si="2"/>
        <v>36136</v>
      </c>
      <c r="G9" s="13">
        <f t="shared" si="2"/>
        <v>45791</v>
      </c>
      <c r="H9" s="13">
        <f t="shared" si="2"/>
        <v>30354</v>
      </c>
      <c r="I9" s="13">
        <f t="shared" si="2"/>
        <v>7274</v>
      </c>
      <c r="J9" s="13">
        <f t="shared" si="2"/>
        <v>19860</v>
      </c>
      <c r="K9" s="11">
        <f>SUM(B9:J9)</f>
        <v>310234</v>
      </c>
    </row>
    <row r="10" spans="1:11" ht="17.25" customHeight="1">
      <c r="A10" s="29" t="s">
        <v>18</v>
      </c>
      <c r="B10" s="13">
        <v>35940</v>
      </c>
      <c r="C10" s="13">
        <v>49040</v>
      </c>
      <c r="D10" s="13">
        <v>54774</v>
      </c>
      <c r="E10" s="13">
        <v>31065</v>
      </c>
      <c r="F10" s="13">
        <v>36136</v>
      </c>
      <c r="G10" s="13">
        <v>45791</v>
      </c>
      <c r="H10" s="13">
        <v>30354</v>
      </c>
      <c r="I10" s="13">
        <v>7274</v>
      </c>
      <c r="J10" s="13">
        <v>19860</v>
      </c>
      <c r="K10" s="11">
        <f>SUM(B10:J10)</f>
        <v>310234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116083</v>
      </c>
      <c r="C12" s="17">
        <f t="shared" si="3"/>
        <v>138500</v>
      </c>
      <c r="D12" s="17">
        <f t="shared" si="3"/>
        <v>166361</v>
      </c>
      <c r="E12" s="17">
        <f t="shared" si="3"/>
        <v>96263</v>
      </c>
      <c r="F12" s="17">
        <f t="shared" si="3"/>
        <v>138777</v>
      </c>
      <c r="G12" s="17">
        <f t="shared" si="3"/>
        <v>243569</v>
      </c>
      <c r="H12" s="17">
        <f t="shared" si="3"/>
        <v>95392</v>
      </c>
      <c r="I12" s="17">
        <f t="shared" si="3"/>
        <v>17069</v>
      </c>
      <c r="J12" s="17">
        <f t="shared" si="3"/>
        <v>67354</v>
      </c>
      <c r="K12" s="11">
        <f aca="true" t="shared" si="4" ref="K12:K27">SUM(B12:J12)</f>
        <v>1079368</v>
      </c>
    </row>
    <row r="13" spans="1:13" ht="17.25" customHeight="1">
      <c r="A13" s="14" t="s">
        <v>20</v>
      </c>
      <c r="B13" s="13">
        <v>60632</v>
      </c>
      <c r="C13" s="13">
        <v>78168</v>
      </c>
      <c r="D13" s="13">
        <v>94483</v>
      </c>
      <c r="E13" s="13">
        <v>54120</v>
      </c>
      <c r="F13" s="13">
        <v>75627</v>
      </c>
      <c r="G13" s="13">
        <v>123900</v>
      </c>
      <c r="H13" s="13">
        <v>47430</v>
      </c>
      <c r="I13" s="13">
        <v>10269</v>
      </c>
      <c r="J13" s="13">
        <v>38706</v>
      </c>
      <c r="K13" s="11">
        <f t="shared" si="4"/>
        <v>583335</v>
      </c>
      <c r="L13" s="52"/>
      <c r="M13" s="53"/>
    </row>
    <row r="14" spans="1:12" ht="17.25" customHeight="1">
      <c r="A14" s="14" t="s">
        <v>21</v>
      </c>
      <c r="B14" s="13">
        <v>53382</v>
      </c>
      <c r="C14" s="13">
        <v>57764</v>
      </c>
      <c r="D14" s="13">
        <v>69012</v>
      </c>
      <c r="E14" s="13">
        <v>40403</v>
      </c>
      <c r="F14" s="13">
        <v>61128</v>
      </c>
      <c r="G14" s="13">
        <v>116703</v>
      </c>
      <c r="H14" s="13">
        <v>46209</v>
      </c>
      <c r="I14" s="13">
        <v>6481</v>
      </c>
      <c r="J14" s="13">
        <v>27723</v>
      </c>
      <c r="K14" s="11">
        <f t="shared" si="4"/>
        <v>478805</v>
      </c>
      <c r="L14" s="52"/>
    </row>
    <row r="15" spans="1:11" ht="17.25" customHeight="1">
      <c r="A15" s="14" t="s">
        <v>22</v>
      </c>
      <c r="B15" s="13">
        <v>2069</v>
      </c>
      <c r="C15" s="13">
        <v>2568</v>
      </c>
      <c r="D15" s="13">
        <v>2866</v>
      </c>
      <c r="E15" s="13">
        <v>1740</v>
      </c>
      <c r="F15" s="13">
        <v>2022</v>
      </c>
      <c r="G15" s="13">
        <v>2966</v>
      </c>
      <c r="H15" s="13">
        <v>1753</v>
      </c>
      <c r="I15" s="13">
        <v>319</v>
      </c>
      <c r="J15" s="13">
        <v>925</v>
      </c>
      <c r="K15" s="11">
        <f t="shared" si="4"/>
        <v>17228</v>
      </c>
    </row>
    <row r="16" spans="1:11" ht="17.25" customHeight="1">
      <c r="A16" s="15" t="s">
        <v>97</v>
      </c>
      <c r="B16" s="13">
        <f>B17+B18+B19</f>
        <v>18929</v>
      </c>
      <c r="C16" s="13">
        <f aca="true" t="shared" si="5" ref="C16:J16">C17+C18+C19</f>
        <v>20910</v>
      </c>
      <c r="D16" s="13">
        <f t="shared" si="5"/>
        <v>25030</v>
      </c>
      <c r="E16" s="13">
        <f t="shared" si="5"/>
        <v>14207</v>
      </c>
      <c r="F16" s="13">
        <f t="shared" si="5"/>
        <v>23538</v>
      </c>
      <c r="G16" s="13">
        <f t="shared" si="5"/>
        <v>36599</v>
      </c>
      <c r="H16" s="13">
        <f t="shared" si="5"/>
        <v>11967</v>
      </c>
      <c r="I16" s="13">
        <f t="shared" si="5"/>
        <v>2734</v>
      </c>
      <c r="J16" s="13">
        <f t="shared" si="5"/>
        <v>10576</v>
      </c>
      <c r="K16" s="11">
        <f t="shared" si="4"/>
        <v>164490</v>
      </c>
    </row>
    <row r="17" spans="1:11" ht="17.25" customHeight="1">
      <c r="A17" s="14" t="s">
        <v>98</v>
      </c>
      <c r="B17" s="13">
        <v>6058</v>
      </c>
      <c r="C17" s="13">
        <v>6744</v>
      </c>
      <c r="D17" s="13">
        <v>8094</v>
      </c>
      <c r="E17" s="13">
        <v>4456</v>
      </c>
      <c r="F17" s="13">
        <v>8023</v>
      </c>
      <c r="G17" s="13">
        <v>13060</v>
      </c>
      <c r="H17" s="13">
        <v>4211</v>
      </c>
      <c r="I17" s="13">
        <v>1076</v>
      </c>
      <c r="J17" s="13">
        <v>3160</v>
      </c>
      <c r="K17" s="11">
        <f t="shared" si="4"/>
        <v>54882</v>
      </c>
    </row>
    <row r="18" spans="1:11" ht="17.25" customHeight="1">
      <c r="A18" s="14" t="s">
        <v>99</v>
      </c>
      <c r="B18" s="13">
        <v>2662</v>
      </c>
      <c r="C18" s="13">
        <v>2314</v>
      </c>
      <c r="D18" s="13">
        <v>4040</v>
      </c>
      <c r="E18" s="13">
        <v>2443</v>
      </c>
      <c r="F18" s="13">
        <v>4245</v>
      </c>
      <c r="G18" s="13">
        <v>7736</v>
      </c>
      <c r="H18" s="13">
        <v>1696</v>
      </c>
      <c r="I18" s="13">
        <v>368</v>
      </c>
      <c r="J18" s="13">
        <v>1876</v>
      </c>
      <c r="K18" s="11">
        <f t="shared" si="4"/>
        <v>27380</v>
      </c>
    </row>
    <row r="19" spans="1:11" ht="17.25" customHeight="1">
      <c r="A19" s="14" t="s">
        <v>100</v>
      </c>
      <c r="B19" s="13">
        <v>10209</v>
      </c>
      <c r="C19" s="13">
        <v>11852</v>
      </c>
      <c r="D19" s="13">
        <v>12896</v>
      </c>
      <c r="E19" s="13">
        <v>7308</v>
      </c>
      <c r="F19" s="13">
        <v>11270</v>
      </c>
      <c r="G19" s="13">
        <v>15803</v>
      </c>
      <c r="H19" s="13">
        <v>6060</v>
      </c>
      <c r="I19" s="13">
        <v>1290</v>
      </c>
      <c r="J19" s="13">
        <v>5540</v>
      </c>
      <c r="K19" s="11">
        <f t="shared" si="4"/>
        <v>82228</v>
      </c>
    </row>
    <row r="20" spans="1:11" ht="17.25" customHeight="1">
      <c r="A20" s="16" t="s">
        <v>23</v>
      </c>
      <c r="B20" s="11">
        <f>+B21+B22+B23</f>
        <v>93336</v>
      </c>
      <c r="C20" s="11">
        <f aca="true" t="shared" si="6" ref="C20:J20">+C21+C22+C23</f>
        <v>91038</v>
      </c>
      <c r="D20" s="11">
        <f t="shared" si="6"/>
        <v>123404</v>
      </c>
      <c r="E20" s="11">
        <f t="shared" si="6"/>
        <v>65498</v>
      </c>
      <c r="F20" s="11">
        <f t="shared" si="6"/>
        <v>121234</v>
      </c>
      <c r="G20" s="11">
        <f t="shared" si="6"/>
        <v>220815</v>
      </c>
      <c r="H20" s="11">
        <f t="shared" si="6"/>
        <v>63104</v>
      </c>
      <c r="I20" s="11">
        <f t="shared" si="6"/>
        <v>14606</v>
      </c>
      <c r="J20" s="11">
        <f t="shared" si="6"/>
        <v>46341</v>
      </c>
      <c r="K20" s="11">
        <f t="shared" si="4"/>
        <v>839376</v>
      </c>
    </row>
    <row r="21" spans="1:12" ht="17.25" customHeight="1">
      <c r="A21" s="12" t="s">
        <v>24</v>
      </c>
      <c r="B21" s="13">
        <v>54754</v>
      </c>
      <c r="C21" s="13">
        <v>57792</v>
      </c>
      <c r="D21" s="13">
        <v>78917</v>
      </c>
      <c r="E21" s="13">
        <v>41173</v>
      </c>
      <c r="F21" s="13">
        <v>73316</v>
      </c>
      <c r="G21" s="13">
        <v>121336</v>
      </c>
      <c r="H21" s="13">
        <v>36258</v>
      </c>
      <c r="I21" s="13">
        <v>9519</v>
      </c>
      <c r="J21" s="13">
        <v>29324</v>
      </c>
      <c r="K21" s="11">
        <f t="shared" si="4"/>
        <v>502389</v>
      </c>
      <c r="L21" s="52"/>
    </row>
    <row r="22" spans="1:12" ht="17.25" customHeight="1">
      <c r="A22" s="12" t="s">
        <v>25</v>
      </c>
      <c r="B22" s="13">
        <v>37334</v>
      </c>
      <c r="C22" s="13">
        <v>31895</v>
      </c>
      <c r="D22" s="13">
        <v>42845</v>
      </c>
      <c r="E22" s="13">
        <v>23429</v>
      </c>
      <c r="F22" s="13">
        <v>46689</v>
      </c>
      <c r="G22" s="13">
        <v>97245</v>
      </c>
      <c r="H22" s="13">
        <v>25942</v>
      </c>
      <c r="I22" s="13">
        <v>4883</v>
      </c>
      <c r="J22" s="13">
        <v>16444</v>
      </c>
      <c r="K22" s="11">
        <f t="shared" si="4"/>
        <v>326706</v>
      </c>
      <c r="L22" s="52"/>
    </row>
    <row r="23" spans="1:11" ht="17.25" customHeight="1">
      <c r="A23" s="12" t="s">
        <v>26</v>
      </c>
      <c r="B23" s="13">
        <v>1248</v>
      </c>
      <c r="C23" s="13">
        <v>1351</v>
      </c>
      <c r="D23" s="13">
        <v>1642</v>
      </c>
      <c r="E23" s="13">
        <v>896</v>
      </c>
      <c r="F23" s="13">
        <v>1229</v>
      </c>
      <c r="G23" s="13">
        <v>2234</v>
      </c>
      <c r="H23" s="13">
        <v>904</v>
      </c>
      <c r="I23" s="13">
        <v>204</v>
      </c>
      <c r="J23" s="13">
        <v>573</v>
      </c>
      <c r="K23" s="11">
        <f t="shared" si="4"/>
        <v>10281</v>
      </c>
    </row>
    <row r="24" spans="1:11" ht="17.25" customHeight="1">
      <c r="A24" s="16" t="s">
        <v>27</v>
      </c>
      <c r="B24" s="13">
        <v>30881</v>
      </c>
      <c r="C24" s="13">
        <v>40530</v>
      </c>
      <c r="D24" s="13">
        <v>55049</v>
      </c>
      <c r="E24" s="13">
        <v>28077</v>
      </c>
      <c r="F24" s="13">
        <v>36349</v>
      </c>
      <c r="G24" s="13">
        <v>45273</v>
      </c>
      <c r="H24" s="13">
        <v>19074</v>
      </c>
      <c r="I24" s="13">
        <v>7966</v>
      </c>
      <c r="J24" s="13">
        <v>23930</v>
      </c>
      <c r="K24" s="11">
        <f t="shared" si="4"/>
        <v>287129</v>
      </c>
    </row>
    <row r="25" spans="1:12" ht="17.25" customHeight="1">
      <c r="A25" s="12" t="s">
        <v>28</v>
      </c>
      <c r="B25" s="13">
        <v>19764</v>
      </c>
      <c r="C25" s="13">
        <v>25939</v>
      </c>
      <c r="D25" s="13">
        <v>35231</v>
      </c>
      <c r="E25" s="13">
        <v>17969</v>
      </c>
      <c r="F25" s="13">
        <v>23263</v>
      </c>
      <c r="G25" s="13">
        <v>28975</v>
      </c>
      <c r="H25" s="13">
        <v>12207</v>
      </c>
      <c r="I25" s="13">
        <v>5098</v>
      </c>
      <c r="J25" s="13">
        <v>15315</v>
      </c>
      <c r="K25" s="11">
        <f t="shared" si="4"/>
        <v>183761</v>
      </c>
      <c r="L25" s="52"/>
    </row>
    <row r="26" spans="1:12" ht="17.25" customHeight="1">
      <c r="A26" s="12" t="s">
        <v>29</v>
      </c>
      <c r="B26" s="13">
        <v>11117</v>
      </c>
      <c r="C26" s="13">
        <v>14591</v>
      </c>
      <c r="D26" s="13">
        <v>19818</v>
      </c>
      <c r="E26" s="13">
        <v>10108</v>
      </c>
      <c r="F26" s="13">
        <v>13086</v>
      </c>
      <c r="G26" s="13">
        <v>16298</v>
      </c>
      <c r="H26" s="13">
        <v>6867</v>
      </c>
      <c r="I26" s="13">
        <v>2868</v>
      </c>
      <c r="J26" s="13">
        <v>8615</v>
      </c>
      <c r="K26" s="11">
        <f t="shared" si="4"/>
        <v>103368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707</v>
      </c>
      <c r="I27" s="11">
        <v>0</v>
      </c>
      <c r="J27" s="11">
        <v>0</v>
      </c>
      <c r="K27" s="11">
        <f t="shared" si="4"/>
        <v>707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27774.57</v>
      </c>
      <c r="I35" s="19">
        <v>0</v>
      </c>
      <c r="J35" s="19">
        <v>0</v>
      </c>
      <c r="K35" s="23">
        <f>SUM(B35:J35)</f>
        <v>27774.57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6360.08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39380.280000000006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6360.08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39380.280000000006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1486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9201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781869.89</v>
      </c>
      <c r="C47" s="22">
        <f aca="true" t="shared" si="11" ref="C47:H47">+C48+C57</f>
        <v>1026970.8799999999</v>
      </c>
      <c r="D47" s="22">
        <f t="shared" si="11"/>
        <v>1436439.3599999999</v>
      </c>
      <c r="E47" s="22">
        <f t="shared" si="11"/>
        <v>686208.01</v>
      </c>
      <c r="F47" s="22">
        <f t="shared" si="11"/>
        <v>999783.33</v>
      </c>
      <c r="G47" s="22">
        <f t="shared" si="11"/>
        <v>1426469.78</v>
      </c>
      <c r="H47" s="22">
        <f t="shared" si="11"/>
        <v>644804.35</v>
      </c>
      <c r="I47" s="22">
        <f>+I48+I57</f>
        <v>238333.33</v>
      </c>
      <c r="J47" s="22">
        <f>+J48+J57</f>
        <v>492526.13</v>
      </c>
      <c r="K47" s="22">
        <f>SUM(B47:J47)</f>
        <v>7733405.06</v>
      </c>
    </row>
    <row r="48" spans="1:11" ht="17.25" customHeight="1">
      <c r="A48" s="16" t="s">
        <v>115</v>
      </c>
      <c r="B48" s="23">
        <f>SUM(B49:B56)</f>
        <v>763709.1</v>
      </c>
      <c r="C48" s="23">
        <f aca="true" t="shared" si="12" ref="C48:J48">SUM(C49:C56)</f>
        <v>1004040.1799999999</v>
      </c>
      <c r="D48" s="23">
        <f t="shared" si="12"/>
        <v>1410104.73</v>
      </c>
      <c r="E48" s="23">
        <f t="shared" si="12"/>
        <v>664391.23</v>
      </c>
      <c r="F48" s="23">
        <f t="shared" si="12"/>
        <v>976827.1</v>
      </c>
      <c r="G48" s="23">
        <f t="shared" si="12"/>
        <v>1397319.62</v>
      </c>
      <c r="H48" s="23">
        <f t="shared" si="12"/>
        <v>625295.3099999999</v>
      </c>
      <c r="I48" s="23">
        <f t="shared" si="12"/>
        <v>238333.33</v>
      </c>
      <c r="J48" s="23">
        <f t="shared" si="12"/>
        <v>478838.04</v>
      </c>
      <c r="K48" s="23">
        <f aca="true" t="shared" si="13" ref="K48:K57">SUM(B48:J48)</f>
        <v>7558858.64</v>
      </c>
    </row>
    <row r="49" spans="1:11" ht="17.25" customHeight="1">
      <c r="A49" s="34" t="s">
        <v>46</v>
      </c>
      <c r="B49" s="23">
        <f aca="true" t="shared" si="14" ref="B49:H49">ROUND(B30*B7,2)</f>
        <v>761034.23</v>
      </c>
      <c r="C49" s="23">
        <f t="shared" si="14"/>
        <v>997714.82</v>
      </c>
      <c r="D49" s="23">
        <f t="shared" si="14"/>
        <v>1405867.74</v>
      </c>
      <c r="E49" s="23">
        <f t="shared" si="14"/>
        <v>662022.74</v>
      </c>
      <c r="F49" s="23">
        <f t="shared" si="14"/>
        <v>973218.94</v>
      </c>
      <c r="G49" s="23">
        <f t="shared" si="14"/>
        <v>1392198.52</v>
      </c>
      <c r="H49" s="23">
        <f t="shared" si="14"/>
        <v>594820.45</v>
      </c>
      <c r="I49" s="23">
        <f>ROUND(I30*I7,2)</f>
        <v>237267.61</v>
      </c>
      <c r="J49" s="23">
        <f>ROUND(J30*J7,2)</f>
        <v>476621</v>
      </c>
      <c r="K49" s="23">
        <f t="shared" si="13"/>
        <v>7500766.050000001</v>
      </c>
    </row>
    <row r="50" spans="1:11" ht="17.25" customHeight="1">
      <c r="A50" s="34" t="s">
        <v>47</v>
      </c>
      <c r="B50" s="19">
        <v>0</v>
      </c>
      <c r="C50" s="23">
        <f>ROUND(C31*C7,2)</f>
        <v>2217.73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2217.73</v>
      </c>
    </row>
    <row r="51" spans="1:11" ht="17.25" customHeight="1">
      <c r="A51" s="68" t="s">
        <v>108</v>
      </c>
      <c r="B51" s="69">
        <f aca="true" t="shared" si="15" ref="B51:H51">ROUND(B32*B7,2)</f>
        <v>-1416.81</v>
      </c>
      <c r="C51" s="69">
        <f t="shared" si="15"/>
        <v>-1666.09</v>
      </c>
      <c r="D51" s="69">
        <f t="shared" si="15"/>
        <v>-2123.09</v>
      </c>
      <c r="E51" s="69">
        <f t="shared" si="15"/>
        <v>-1076.91</v>
      </c>
      <c r="F51" s="69">
        <f t="shared" si="15"/>
        <v>-1673.36</v>
      </c>
      <c r="G51" s="69">
        <f t="shared" si="15"/>
        <v>-2308.98</v>
      </c>
      <c r="H51" s="69">
        <f t="shared" si="15"/>
        <v>-1014.75</v>
      </c>
      <c r="I51" s="19">
        <v>0</v>
      </c>
      <c r="J51" s="19">
        <v>0</v>
      </c>
      <c r="K51" s="69">
        <f>SUM(B51:J51)</f>
        <v>-11279.99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27774.57</v>
      </c>
      <c r="I53" s="31">
        <f>+I35</f>
        <v>0</v>
      </c>
      <c r="J53" s="31">
        <f>+J35</f>
        <v>0</v>
      </c>
      <c r="K53" s="23">
        <f t="shared" si="13"/>
        <v>27774.57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6360.08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39380.280000000006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2" ht="17.25" customHeight="1">
      <c r="A57" s="16" t="s">
        <v>52</v>
      </c>
      <c r="B57" s="36">
        <v>18160.79</v>
      </c>
      <c r="C57" s="36">
        <v>22930.7</v>
      </c>
      <c r="D57" s="36">
        <v>26334.63</v>
      </c>
      <c r="E57" s="36">
        <v>21816.78</v>
      </c>
      <c r="F57" s="36">
        <v>22956.23</v>
      </c>
      <c r="G57" s="36">
        <v>29150.16</v>
      </c>
      <c r="H57" s="36">
        <v>19509.04</v>
      </c>
      <c r="I57" s="19">
        <v>0</v>
      </c>
      <c r="J57" s="36">
        <v>13688.09</v>
      </c>
      <c r="K57" s="36">
        <f t="shared" si="13"/>
        <v>174546.42</v>
      </c>
      <c r="L57" s="74"/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+B62+B69+B98+B99</f>
        <v>-808285.94</v>
      </c>
      <c r="C61" s="35">
        <f t="shared" si="16"/>
        <v>-204795.85</v>
      </c>
      <c r="D61" s="35">
        <f t="shared" si="16"/>
        <v>-442535.02</v>
      </c>
      <c r="E61" s="35">
        <f t="shared" si="16"/>
        <v>-675411.2799999999</v>
      </c>
      <c r="F61" s="35">
        <f t="shared" si="16"/>
        <v>-809773.6100000001</v>
      </c>
      <c r="G61" s="35">
        <f t="shared" si="16"/>
        <v>-642659.9800000001</v>
      </c>
      <c r="H61" s="35">
        <f t="shared" si="16"/>
        <v>-130814.33</v>
      </c>
      <c r="I61" s="35">
        <f t="shared" si="16"/>
        <v>-86321.23</v>
      </c>
      <c r="J61" s="35">
        <f t="shared" si="16"/>
        <v>-88416.42</v>
      </c>
      <c r="K61" s="35">
        <f>SUM(B61:J61)</f>
        <v>-3889013.66</v>
      </c>
    </row>
    <row r="62" spans="1:11" ht="18.75" customHeight="1">
      <c r="A62" s="16" t="s">
        <v>77</v>
      </c>
      <c r="B62" s="35">
        <f aca="true" t="shared" si="17" ref="B62:J62">B63+B64+B65+B66+B67+B68</f>
        <v>-784404</v>
      </c>
      <c r="C62" s="35">
        <f t="shared" si="17"/>
        <v>-181976.22</v>
      </c>
      <c r="D62" s="35">
        <f t="shared" si="17"/>
        <v>-355425.26</v>
      </c>
      <c r="E62" s="35">
        <f t="shared" si="17"/>
        <v>-626170.71</v>
      </c>
      <c r="F62" s="35">
        <f t="shared" si="17"/>
        <v>-759400.54</v>
      </c>
      <c r="G62" s="35">
        <f t="shared" si="17"/>
        <v>-581476.8200000001</v>
      </c>
      <c r="H62" s="35">
        <f t="shared" si="17"/>
        <v>-106289</v>
      </c>
      <c r="I62" s="35">
        <f t="shared" si="17"/>
        <v>-25459</v>
      </c>
      <c r="J62" s="35">
        <f t="shared" si="17"/>
        <v>-69510</v>
      </c>
      <c r="K62" s="35">
        <f aca="true" t="shared" si="18" ref="K62:K98">SUM(B62:J62)</f>
        <v>-3490111.55</v>
      </c>
    </row>
    <row r="63" spans="1:11" ht="18.75" customHeight="1">
      <c r="A63" s="12" t="s">
        <v>78</v>
      </c>
      <c r="B63" s="35">
        <f>-ROUND(B9*$D$3,2)</f>
        <v>-125790</v>
      </c>
      <c r="C63" s="35">
        <f aca="true" t="shared" si="19" ref="C63:J63">-ROUND(C9*$D$3,2)</f>
        <v>-171640</v>
      </c>
      <c r="D63" s="35">
        <f t="shared" si="19"/>
        <v>-191709</v>
      </c>
      <c r="E63" s="35">
        <f t="shared" si="19"/>
        <v>-108727.5</v>
      </c>
      <c r="F63" s="35">
        <f t="shared" si="19"/>
        <v>-126476</v>
      </c>
      <c r="G63" s="35">
        <f t="shared" si="19"/>
        <v>-160268.5</v>
      </c>
      <c r="H63" s="35">
        <f t="shared" si="19"/>
        <v>-106239</v>
      </c>
      <c r="I63" s="35">
        <f t="shared" si="19"/>
        <v>-25459</v>
      </c>
      <c r="J63" s="35">
        <f t="shared" si="19"/>
        <v>-69510</v>
      </c>
      <c r="K63" s="35">
        <f t="shared" si="18"/>
        <v>-1085819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102</v>
      </c>
      <c r="B65" s="35">
        <v>-3864</v>
      </c>
      <c r="C65" s="35">
        <v>-294</v>
      </c>
      <c r="D65" s="35">
        <v>-966</v>
      </c>
      <c r="E65" s="35">
        <v>-2789.5</v>
      </c>
      <c r="F65" s="35">
        <v>-2810.5</v>
      </c>
      <c r="G65" s="35">
        <v>-1809.5</v>
      </c>
      <c r="H65" s="35">
        <v>-3.5</v>
      </c>
      <c r="I65" s="19">
        <v>0</v>
      </c>
      <c r="J65" s="19">
        <v>0</v>
      </c>
      <c r="K65" s="35">
        <f t="shared" si="18"/>
        <v>-12537</v>
      </c>
    </row>
    <row r="66" spans="1:11" ht="18.75" customHeight="1">
      <c r="A66" s="12" t="s">
        <v>109</v>
      </c>
      <c r="B66" s="35">
        <v>-147</v>
      </c>
      <c r="C66" s="19">
        <v>0</v>
      </c>
      <c r="D66" s="19">
        <v>0</v>
      </c>
      <c r="E66" s="35">
        <v>-49</v>
      </c>
      <c r="F66" s="35">
        <v>-24.5</v>
      </c>
      <c r="G66" s="35">
        <v>-49</v>
      </c>
      <c r="H66" s="19">
        <v>0</v>
      </c>
      <c r="I66" s="19">
        <v>0</v>
      </c>
      <c r="J66" s="19">
        <v>0</v>
      </c>
      <c r="K66" s="35">
        <f t="shared" si="18"/>
        <v>-269.5</v>
      </c>
    </row>
    <row r="67" spans="1:11" ht="18.75" customHeight="1">
      <c r="A67" s="12" t="s">
        <v>55</v>
      </c>
      <c r="B67" s="47">
        <v>-654558</v>
      </c>
      <c r="C67" s="47">
        <v>-9997.22</v>
      </c>
      <c r="D67" s="47">
        <v>-162750.26</v>
      </c>
      <c r="E67" s="47">
        <v>-514559.71</v>
      </c>
      <c r="F67" s="47">
        <v>-630089.54</v>
      </c>
      <c r="G67" s="47">
        <v>-419349.82</v>
      </c>
      <c r="H67" s="35">
        <v>-46.5</v>
      </c>
      <c r="I67" s="19">
        <v>0</v>
      </c>
      <c r="J67" s="19">
        <v>0</v>
      </c>
      <c r="K67" s="35">
        <f t="shared" si="18"/>
        <v>-2391351.05</v>
      </c>
    </row>
    <row r="68" spans="1:11" ht="18.75" customHeight="1">
      <c r="A68" s="12" t="s">
        <v>56</v>
      </c>
      <c r="B68" s="35">
        <v>-45</v>
      </c>
      <c r="C68" s="35">
        <v>-45</v>
      </c>
      <c r="D68" s="19">
        <v>0</v>
      </c>
      <c r="E68" s="47">
        <v>-45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8"/>
        <v>-135</v>
      </c>
    </row>
    <row r="69" spans="1:11" ht="18.75" customHeight="1">
      <c r="A69" s="12" t="s">
        <v>82</v>
      </c>
      <c r="B69" s="35">
        <f>SUM(B70:B96)</f>
        <v>-23881.94</v>
      </c>
      <c r="C69" s="35">
        <f aca="true" t="shared" si="20" ref="C69:J69">SUM(C70:C96)</f>
        <v>-22819.63</v>
      </c>
      <c r="D69" s="35">
        <f t="shared" si="20"/>
        <v>-87109.76</v>
      </c>
      <c r="E69" s="35">
        <f t="shared" si="20"/>
        <v>-49240.57</v>
      </c>
      <c r="F69" s="35">
        <f t="shared" si="20"/>
        <v>-50373.07000000001</v>
      </c>
      <c r="G69" s="35">
        <f t="shared" si="20"/>
        <v>-61183.159999999996</v>
      </c>
      <c r="H69" s="35">
        <f t="shared" si="20"/>
        <v>-24525.33</v>
      </c>
      <c r="I69" s="35">
        <f t="shared" si="20"/>
        <v>-60862.229999999996</v>
      </c>
      <c r="J69" s="35">
        <f t="shared" si="20"/>
        <v>-18906.42</v>
      </c>
      <c r="K69" s="35">
        <f t="shared" si="18"/>
        <v>-398902.11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-118.63</v>
      </c>
      <c r="D71" s="35">
        <v>-11.89</v>
      </c>
      <c r="E71" s="19">
        <v>0</v>
      </c>
      <c r="F71" s="19">
        <v>0</v>
      </c>
      <c r="G71" s="35">
        <v>-11.89</v>
      </c>
      <c r="H71" s="19">
        <v>0</v>
      </c>
      <c r="I71" s="19">
        <v>0</v>
      </c>
      <c r="J71" s="19">
        <v>0</v>
      </c>
      <c r="K71" s="35">
        <f t="shared" si="18"/>
        <v>-142.40999999999997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35">
        <f t="shared" si="18"/>
        <v>-3569.08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47">
        <v>-45000</v>
      </c>
      <c r="J73" s="19">
        <v>0</v>
      </c>
      <c r="K73" s="48">
        <f t="shared" si="18"/>
        <v>-45000</v>
      </c>
    </row>
    <row r="74" spans="1:11" ht="18.75" customHeight="1">
      <c r="A74" s="34" t="s">
        <v>61</v>
      </c>
      <c r="B74" s="35">
        <v>-14109.06</v>
      </c>
      <c r="C74" s="35">
        <v>-20481.82</v>
      </c>
      <c r="D74" s="35">
        <v>-19362.28</v>
      </c>
      <c r="E74" s="35">
        <v>-13578</v>
      </c>
      <c r="F74" s="35">
        <v>-18658.98</v>
      </c>
      <c r="G74" s="35">
        <v>-28433.42</v>
      </c>
      <c r="H74" s="35">
        <v>-13922.47</v>
      </c>
      <c r="I74" s="35">
        <v>-4894.39</v>
      </c>
      <c r="J74" s="35">
        <v>-10090.2</v>
      </c>
      <c r="K74" s="48">
        <f t="shared" si="18"/>
        <v>-143530.62000000002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63</v>
      </c>
      <c r="B76" s="35">
        <v>-9772.88</v>
      </c>
      <c r="C76" s="35">
        <v>-2219.18</v>
      </c>
      <c r="D76" s="35">
        <v>-66000.58</v>
      </c>
      <c r="E76" s="35">
        <v>-29967.04</v>
      </c>
      <c r="F76" s="35">
        <v>-30544.86</v>
      </c>
      <c r="G76" s="35">
        <v>-31652.71</v>
      </c>
      <c r="H76" s="35">
        <v>-10602.86</v>
      </c>
      <c r="I76" s="35">
        <v>-5844.16</v>
      </c>
      <c r="J76" s="19">
        <v>0</v>
      </c>
      <c r="K76" s="35">
        <f t="shared" si="18"/>
        <v>-186604.27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35">
        <v>-667.26</v>
      </c>
      <c r="E80" s="19">
        <v>0</v>
      </c>
      <c r="F80" s="35">
        <v>-788.58</v>
      </c>
      <c r="G80" s="35">
        <v>-1085.14</v>
      </c>
      <c r="H80" s="19">
        <v>0</v>
      </c>
      <c r="I80" s="19">
        <v>0</v>
      </c>
      <c r="J80" s="19">
        <v>0</v>
      </c>
      <c r="K80" s="35">
        <f t="shared" si="18"/>
        <v>-2540.9800000000005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-5695.53</v>
      </c>
      <c r="F93" s="19">
        <v>0</v>
      </c>
      <c r="G93" s="19">
        <v>0</v>
      </c>
      <c r="H93" s="19">
        <v>0</v>
      </c>
      <c r="I93" s="48">
        <v>-3003</v>
      </c>
      <c r="J93" s="48">
        <v>-8816.22</v>
      </c>
      <c r="K93" s="48">
        <f t="shared" si="18"/>
        <v>-17514.75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/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/>
      <c r="L97" s="55"/>
    </row>
    <row r="98" spans="1:12" ht="18.75" customHeight="1">
      <c r="A98" s="16" t="s">
        <v>129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f t="shared" si="18"/>
        <v>0</v>
      </c>
      <c r="L98" s="55"/>
    </row>
    <row r="99" spans="1:12" ht="18.75" customHeight="1">
      <c r="A99" s="16" t="s">
        <v>105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6"/>
    </row>
    <row r="100" spans="1:12" ht="18.75" customHeight="1">
      <c r="A100" s="16"/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31">
        <f aca="true" t="shared" si="21" ref="K100:K105">SUM(B100:J100)</f>
        <v>0</v>
      </c>
      <c r="L100" s="54"/>
    </row>
    <row r="101" spans="1:13" ht="18.75" customHeight="1">
      <c r="A101" s="16" t="s">
        <v>86</v>
      </c>
      <c r="B101" s="24">
        <f aca="true" t="shared" si="22" ref="B101:H101">+B102+B103</f>
        <v>18160.79</v>
      </c>
      <c r="C101" s="24">
        <f t="shared" si="22"/>
        <v>822175.0299999999</v>
      </c>
      <c r="D101" s="24">
        <f t="shared" si="22"/>
        <v>993904.34</v>
      </c>
      <c r="E101" s="24">
        <f t="shared" si="22"/>
        <v>21816.78</v>
      </c>
      <c r="F101" s="24">
        <f t="shared" si="22"/>
        <v>190009.71999999994</v>
      </c>
      <c r="G101" s="24">
        <f t="shared" si="22"/>
        <v>783809.8</v>
      </c>
      <c r="H101" s="24">
        <f t="shared" si="22"/>
        <v>513990.0199999999</v>
      </c>
      <c r="I101" s="24">
        <f>+I102+I103</f>
        <v>152012.09999999998</v>
      </c>
      <c r="J101" s="24">
        <f>+J102+J103</f>
        <v>404109.71</v>
      </c>
      <c r="K101" s="48">
        <f t="shared" si="21"/>
        <v>3899988.29</v>
      </c>
      <c r="L101" s="54"/>
      <c r="M101" s="74"/>
    </row>
    <row r="102" spans="1:12" ht="18.75" customHeight="1">
      <c r="A102" s="16" t="s">
        <v>85</v>
      </c>
      <c r="B102" s="24">
        <f aca="true" t="shared" si="23" ref="B102:J102">IF(+B48+B62+B69+B98&lt;0,0,+B48+B62+B69+B98)</f>
        <v>0</v>
      </c>
      <c r="C102" s="24">
        <f t="shared" si="23"/>
        <v>799244.33</v>
      </c>
      <c r="D102" s="24">
        <f t="shared" si="23"/>
        <v>967569.71</v>
      </c>
      <c r="E102" s="24">
        <f t="shared" si="23"/>
        <v>0</v>
      </c>
      <c r="F102" s="24">
        <f t="shared" si="23"/>
        <v>167053.48999999993</v>
      </c>
      <c r="G102" s="24">
        <f t="shared" si="23"/>
        <v>754659.64</v>
      </c>
      <c r="H102" s="24">
        <f t="shared" si="23"/>
        <v>494480.9799999999</v>
      </c>
      <c r="I102" s="24">
        <f t="shared" si="23"/>
        <v>152012.09999999998</v>
      </c>
      <c r="J102" s="24">
        <f t="shared" si="23"/>
        <v>390421.62</v>
      </c>
      <c r="K102" s="48">
        <f t="shared" si="21"/>
        <v>3725441.87</v>
      </c>
      <c r="L102" s="54"/>
    </row>
    <row r="103" spans="1:11" ht="18" customHeight="1">
      <c r="A103" s="16" t="s">
        <v>103</v>
      </c>
      <c r="B103" s="24">
        <f aca="true" t="shared" si="24" ref="B103:J103">IF(+B57+B99+B104&lt;0,0,(B57+B99+B104))</f>
        <v>18160.79</v>
      </c>
      <c r="C103" s="24">
        <f t="shared" si="24"/>
        <v>22930.7</v>
      </c>
      <c r="D103" s="24">
        <f t="shared" si="24"/>
        <v>26334.63</v>
      </c>
      <c r="E103" s="24">
        <f t="shared" si="24"/>
        <v>21816.78</v>
      </c>
      <c r="F103" s="24">
        <f t="shared" si="24"/>
        <v>22956.23</v>
      </c>
      <c r="G103" s="24">
        <f t="shared" si="24"/>
        <v>29150.16</v>
      </c>
      <c r="H103" s="24">
        <f t="shared" si="24"/>
        <v>19509.04</v>
      </c>
      <c r="I103" s="19">
        <f t="shared" si="24"/>
        <v>0</v>
      </c>
      <c r="J103" s="24">
        <f t="shared" si="24"/>
        <v>13688.09</v>
      </c>
      <c r="K103" s="48">
        <f t="shared" si="21"/>
        <v>174546.42</v>
      </c>
    </row>
    <row r="104" spans="1:13" ht="18.75" customHeight="1">
      <c r="A104" s="16" t="s">
        <v>87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f t="shared" si="21"/>
        <v>0</v>
      </c>
      <c r="M104" s="57"/>
    </row>
    <row r="105" spans="1:11" ht="18.75" customHeight="1">
      <c r="A105" s="16" t="s">
        <v>104</v>
      </c>
      <c r="B105" s="48">
        <f>IF(+B48+B62+B69+B98,+B48+B62+B69+B98,0)</f>
        <v>-44576.840000000026</v>
      </c>
      <c r="C105" s="19">
        <v>0</v>
      </c>
      <c r="D105" s="19">
        <v>0</v>
      </c>
      <c r="E105" s="48">
        <f>IF(+E48+E62+E69+E98,+E48+E62+E69+E98,0)</f>
        <v>-11020.049999999981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48">
        <f t="shared" si="21"/>
        <v>-55596.89000000001</v>
      </c>
    </row>
    <row r="106" spans="1:11" ht="18.75" customHeight="1">
      <c r="A106" s="2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/>
    </row>
    <row r="107" spans="1:11" ht="18.75" customHeight="1">
      <c r="A107" s="37"/>
      <c r="B107" s="75"/>
      <c r="C107" s="75"/>
      <c r="D107" s="75"/>
      <c r="E107" s="75"/>
      <c r="F107" s="75"/>
      <c r="G107" s="75"/>
      <c r="H107" s="75"/>
      <c r="I107" s="75"/>
      <c r="J107" s="75"/>
      <c r="K107" s="75"/>
    </row>
    <row r="108" spans="1:11" ht="18.75" customHeight="1">
      <c r="A108" s="8"/>
      <c r="B108" s="45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/>
    </row>
    <row r="109" spans="1:12" ht="18.75" customHeight="1">
      <c r="A109" s="25" t="s">
        <v>72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41">
        <f>SUM(K110:K127)</f>
        <v>3899988.27</v>
      </c>
      <c r="L109" s="54"/>
    </row>
    <row r="110" spans="1:11" ht="18.75" customHeight="1">
      <c r="A110" s="26" t="s">
        <v>73</v>
      </c>
      <c r="B110" s="27">
        <v>2284.63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>SUM(B110:J110)</f>
        <v>2284.63</v>
      </c>
    </row>
    <row r="111" spans="1:11" ht="18.75" customHeight="1">
      <c r="A111" s="26" t="s">
        <v>74</v>
      </c>
      <c r="B111" s="27">
        <v>15876.16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1">
        <f aca="true" t="shared" si="25" ref="K111:K127">SUM(B111:J111)</f>
        <v>15876.16</v>
      </c>
    </row>
    <row r="112" spans="1:11" ht="18.75" customHeight="1">
      <c r="A112" s="26" t="s">
        <v>75</v>
      </c>
      <c r="B112" s="40">
        <v>0</v>
      </c>
      <c r="C112" s="27">
        <f>+C101</f>
        <v>822175.0299999999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5"/>
        <v>822175.0299999999</v>
      </c>
    </row>
    <row r="113" spans="1:11" ht="18.75" customHeight="1">
      <c r="A113" s="26" t="s">
        <v>76</v>
      </c>
      <c r="B113" s="40">
        <v>0</v>
      </c>
      <c r="C113" s="40">
        <v>0</v>
      </c>
      <c r="D113" s="27">
        <f>+D101</f>
        <v>993904.34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5"/>
        <v>993904.34</v>
      </c>
    </row>
    <row r="114" spans="1:11" ht="18.75" customHeight="1">
      <c r="A114" s="26" t="s">
        <v>92</v>
      </c>
      <c r="B114" s="40">
        <v>0</v>
      </c>
      <c r="C114" s="40">
        <v>0</v>
      </c>
      <c r="D114" s="40">
        <v>0</v>
      </c>
      <c r="E114" s="27">
        <f>+E101</f>
        <v>21816.78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5"/>
        <v>21816.78</v>
      </c>
    </row>
    <row r="115" spans="1:11" ht="18.75" customHeight="1">
      <c r="A115" s="70" t="s">
        <v>110</v>
      </c>
      <c r="B115" s="40">
        <v>0</v>
      </c>
      <c r="C115" s="40">
        <v>0</v>
      </c>
      <c r="D115" s="40">
        <v>0</v>
      </c>
      <c r="E115" s="40">
        <v>0</v>
      </c>
      <c r="F115" s="27">
        <v>41335.65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41335.65</v>
      </c>
    </row>
    <row r="116" spans="1:11" ht="18.75" customHeight="1">
      <c r="A116" s="70" t="s">
        <v>111</v>
      </c>
      <c r="B116" s="40">
        <v>0</v>
      </c>
      <c r="C116" s="40">
        <v>0</v>
      </c>
      <c r="D116" s="40">
        <v>0</v>
      </c>
      <c r="E116" s="40">
        <v>0</v>
      </c>
      <c r="F116" s="27">
        <v>78106.57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78106.57</v>
      </c>
    </row>
    <row r="117" spans="1:11" ht="18.75" customHeight="1">
      <c r="A117" s="70" t="s">
        <v>112</v>
      </c>
      <c r="B117" s="40">
        <v>0</v>
      </c>
      <c r="C117" s="40">
        <v>0</v>
      </c>
      <c r="D117" s="40">
        <v>0</v>
      </c>
      <c r="E117" s="40">
        <v>0</v>
      </c>
      <c r="F117" s="27">
        <v>16358.64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16358.64</v>
      </c>
    </row>
    <row r="118" spans="1:11" ht="18.75" customHeight="1">
      <c r="A118" s="70" t="s">
        <v>119</v>
      </c>
      <c r="B118" s="72">
        <v>0</v>
      </c>
      <c r="C118" s="72">
        <v>0</v>
      </c>
      <c r="D118" s="72">
        <v>0</v>
      </c>
      <c r="E118" s="72">
        <v>0</v>
      </c>
      <c r="F118" s="73">
        <v>54208.86</v>
      </c>
      <c r="G118" s="72">
        <v>0</v>
      </c>
      <c r="H118" s="72">
        <v>0</v>
      </c>
      <c r="I118" s="72">
        <v>0</v>
      </c>
      <c r="J118" s="72">
        <v>0</v>
      </c>
      <c r="K118" s="73">
        <f t="shared" si="25"/>
        <v>54208.86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27">
        <v>256033.88</v>
      </c>
      <c r="H119" s="40">
        <v>0</v>
      </c>
      <c r="I119" s="40">
        <v>0</v>
      </c>
      <c r="J119" s="40">
        <v>0</v>
      </c>
      <c r="K119" s="41">
        <f t="shared" si="25"/>
        <v>256033.88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27">
        <v>24073.83</v>
      </c>
      <c r="H120" s="40">
        <v>0</v>
      </c>
      <c r="I120" s="40">
        <v>0</v>
      </c>
      <c r="J120" s="40">
        <v>0</v>
      </c>
      <c r="K120" s="41">
        <f t="shared" si="25"/>
        <v>24073.83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116556.42</v>
      </c>
      <c r="H121" s="40">
        <v>0</v>
      </c>
      <c r="I121" s="40">
        <v>0</v>
      </c>
      <c r="J121" s="40">
        <v>0</v>
      </c>
      <c r="K121" s="41">
        <f t="shared" si="25"/>
        <v>116556.42</v>
      </c>
    </row>
    <row r="122" spans="1:11" ht="18.75" customHeight="1">
      <c r="A122" s="70" t="s">
        <v>123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110181.21</v>
      </c>
      <c r="H122" s="40">
        <v>0</v>
      </c>
      <c r="I122" s="40">
        <v>0</v>
      </c>
      <c r="J122" s="40">
        <v>0</v>
      </c>
      <c r="K122" s="41">
        <f t="shared" si="25"/>
        <v>110181.21</v>
      </c>
    </row>
    <row r="123" spans="1:11" ht="18.75" customHeight="1">
      <c r="A123" s="70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276964.45</v>
      </c>
      <c r="H123" s="40">
        <v>0</v>
      </c>
      <c r="I123" s="40">
        <v>0</v>
      </c>
      <c r="J123" s="40">
        <v>0</v>
      </c>
      <c r="K123" s="41">
        <f t="shared" si="25"/>
        <v>276964.45</v>
      </c>
    </row>
    <row r="124" spans="1:11" ht="18.75" customHeight="1">
      <c r="A124" s="70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27">
        <v>188478.11</v>
      </c>
      <c r="I124" s="40">
        <v>0</v>
      </c>
      <c r="J124" s="40">
        <v>0</v>
      </c>
      <c r="K124" s="41">
        <f t="shared" si="25"/>
        <v>188478.11</v>
      </c>
    </row>
    <row r="125" spans="1:11" ht="18.75" customHeight="1">
      <c r="A125" s="70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27">
        <v>325511.9</v>
      </c>
      <c r="I125" s="40">
        <v>0</v>
      </c>
      <c r="J125" s="40">
        <v>0</v>
      </c>
      <c r="K125" s="41">
        <f t="shared" si="25"/>
        <v>325511.9</v>
      </c>
    </row>
    <row r="126" spans="1:11" ht="18.75" customHeight="1">
      <c r="A126" s="70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27">
        <v>152012.1</v>
      </c>
      <c r="J126" s="40">
        <v>0</v>
      </c>
      <c r="K126" s="41">
        <f t="shared" si="25"/>
        <v>152012.1</v>
      </c>
    </row>
    <row r="127" spans="1:11" ht="18.75" customHeight="1">
      <c r="A127" s="71" t="s">
        <v>128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3">
        <v>404109.71</v>
      </c>
      <c r="K127" s="44">
        <f t="shared" si="25"/>
        <v>404109.71</v>
      </c>
    </row>
    <row r="128" spans="1:11" ht="18.75" customHeight="1">
      <c r="A128" s="39"/>
      <c r="B128" s="50">
        <v>0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f>J101-J127</f>
        <v>0</v>
      </c>
      <c r="K128" s="51"/>
    </row>
    <row r="129" ht="18.75" customHeight="1">
      <c r="A129" s="59"/>
    </row>
    <row r="130" ht="18.75" customHeight="1">
      <c r="A130" s="39"/>
    </row>
    <row r="131" ht="18.75" customHeight="1">
      <c r="A131" s="39"/>
    </row>
    <row r="132" ht="15.75">
      <c r="A132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2016-01-06T12:22:02Z</dcterms:modified>
  <cp:category/>
  <cp:version/>
  <cp:contentType/>
  <cp:contentStatus/>
</cp:coreProperties>
</file>