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<sst xmlns="http://schemas.openxmlformats.org/spreadsheetml/2006/main" count="108" uniqueCount="106">
  <si>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</si>
  <si>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</si>
  <si>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</si>
  <si>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</si>
  <si>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</si>
  <si>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</si>
  <si>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</si>
  <si>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</si>
  <si>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</si>
  <si>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</si>
  <si>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</si>
  <si>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</si>
  <si>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</si>
  <si>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</si>
  <si>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</si>
  <si>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</si>
  <si>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</si>
  <si>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</si>
  <si>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</si>
  <si>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</si>
  <si>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</si>
  <si>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</si>
  <si>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</si>
  <si>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</si>
  <si>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</si>
  <si>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</si>
  <si>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</si>
  <si>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</si>
  <si>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</si>
  <si>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</si>
  <si>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</si>
  <si>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</si>
  <si>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</si>
  <si>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</si>
  <si>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</si>
  <si>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</si>
  <si>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</si>
  <si>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</si>
  <si>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</si>
  <si>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</si>
  <si>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</si>
  <si>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</si>
  <si>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</si>
  <si>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</si>
  <si>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</si>
  <si>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</si>
  <si>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</si>
  <si>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</si>
  <si>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</si>
  <si>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</si>
  <si>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</si>
  <si>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</si>
  <si>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</si>
  <si>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</si>
  <si>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</si>
  <si>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</si>
  <si>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</si>
  <si>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</si>
  <si>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</si>
  <si>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</si>
  <si>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</si>
  <si>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</si>
  <si>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</si>
  <si>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</si>
  <si>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</si>
  <si>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</si>
  <si>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</si>
  <si>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</si>
  <si>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</si>
  <si>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</si>
  <si>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</si>
  <si>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</si>
  <si>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</si>
  <si>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</si>
  <si>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</si>
  <si>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</si>
  <si>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</si>
  <si>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</si>
  <si>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</si>
  <si>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</si>
  <si>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</si>
  <si>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</si>
  <si>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</si>
  <si>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</si>
  <si>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</si>
  <si>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</si>
  <si>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</si>
  <si>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</si>
  <si>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</si>
  <si>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</si>
  <si>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</si>
  <si>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</si>
  <si>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</si>
  <si>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</si>
  <si>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</si>
  <si>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</si>
  <si>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</si>
  <si>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</si>
  <si>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</si>
  <si>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</si>
  <si>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</si>
  <si>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</si>
  <si>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</si>
  <si>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</si>
  <si>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</si>
  <si>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29/04/15 - VENCIMENTO 07/05/15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</si>
</sst>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17.375" style="1" customWidth="1"/>
    <col min="12" max="12" width="15.875" style="1" customWidth="1"/>
    <col min="13" max="13" width="16.00390625" style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512789</v>
      </c>
      <c r="C7" s="10">
        <f>C8+C20+C24</f>
        <v>382328</v>
      </c>
      <c r="D7" s="10">
        <f>D8+D20+D24</f>
        <v>372570</v>
      </c>
      <c r="E7" s="10">
        <f>E8+E20+E24</f>
        <v>65986</v>
      </c>
      <c r="F7" s="10">
        <f aca="true" t="shared" si="0" ref="F7:M7">F8+F20+F24</f>
        <v>303724</v>
      </c>
      <c r="G7" s="10">
        <f t="shared" si="0"/>
        <v>481708</v>
      </c>
      <c r="H7" s="10">
        <f t="shared" si="0"/>
        <v>484454</v>
      </c>
      <c r="I7" s="10">
        <f t="shared" si="0"/>
        <v>427427</v>
      </c>
      <c r="J7" s="10">
        <f t="shared" si="0"/>
        <v>311385</v>
      </c>
      <c r="K7" s="10">
        <f t="shared" si="0"/>
        <v>374482</v>
      </c>
      <c r="L7" s="10">
        <f t="shared" si="0"/>
        <v>162444</v>
      </c>
      <c r="M7" s="10">
        <f t="shared" si="0"/>
        <v>92371</v>
      </c>
      <c r="N7" s="10">
        <f>+N8+N20+N24</f>
        <v>3971668</v>
      </c>
      <c r="O7"/>
      <c r="P7" s="39"/>
    </row>
    <row r="8" spans="1:15" ht="18.75" customHeight="1">
      <c r="A8" s="11" t="s">
        <v>27</v>
      </c>
      <c r="B8" s="12">
        <f>+B9+B12+B16</f>
        <v>295725</v>
      </c>
      <c r="C8" s="12">
        <f>+C9+C12+C16</f>
        <v>230889</v>
      </c>
      <c r="D8" s="12">
        <f>+D9+D12+D16</f>
        <v>238270</v>
      </c>
      <c r="E8" s="12">
        <f>+E9+E12+E16</f>
        <v>40961</v>
      </c>
      <c r="F8" s="12">
        <f aca="true" t="shared" si="1" ref="F8:M8">+F9+F12+F16</f>
        <v>184801</v>
      </c>
      <c r="G8" s="12">
        <f t="shared" si="1"/>
        <v>295567</v>
      </c>
      <c r="H8" s="12">
        <f t="shared" si="1"/>
        <v>285274</v>
      </c>
      <c r="I8" s="12">
        <f t="shared" si="1"/>
        <v>254325</v>
      </c>
      <c r="J8" s="12">
        <f t="shared" si="1"/>
        <v>187992</v>
      </c>
      <c r="K8" s="12">
        <f t="shared" si="1"/>
        <v>209013</v>
      </c>
      <c r="L8" s="12">
        <f t="shared" si="1"/>
        <v>99670</v>
      </c>
      <c r="M8" s="12">
        <f t="shared" si="1"/>
        <v>58933</v>
      </c>
      <c r="N8" s="12">
        <f>SUM(B8:M8)</f>
        <v>2381420</v>
      </c>
      <c r="O8"/>
    </row>
    <row r="9" spans="1:15" ht="18.75" customHeight="1">
      <c r="A9" s="13" t="s">
        <v>4</v>
      </c>
      <c r="B9" s="14">
        <v>26351</v>
      </c>
      <c r="C9" s="14">
        <v>26322</v>
      </c>
      <c r="D9" s="14">
        <v>15962</v>
      </c>
      <c r="E9" s="14">
        <v>3336</v>
      </c>
      <c r="F9" s="14">
        <v>13372</v>
      </c>
      <c r="G9" s="14">
        <v>24351</v>
      </c>
      <c r="H9" s="14">
        <v>34253</v>
      </c>
      <c r="I9" s="14">
        <v>15183</v>
      </c>
      <c r="J9" s="14">
        <v>20361</v>
      </c>
      <c r="K9" s="14">
        <v>15819</v>
      </c>
      <c r="L9" s="14">
        <v>12263</v>
      </c>
      <c r="M9" s="14">
        <v>6874</v>
      </c>
      <c r="N9" s="12">
        <f aca="true" t="shared" si="2" ref="N9:N19">SUM(B9:M9)</f>
        <v>214447</v>
      </c>
      <c r="O9"/>
    </row>
    <row r="10" spans="1:15" ht="18.75" customHeight="1">
      <c r="A10" s="15" t="s">
        <v>5</v>
      </c>
      <c r="B10" s="14">
        <f>+B9-B11</f>
        <v>26351</v>
      </c>
      <c r="C10" s="14">
        <f>+C9-C11</f>
        <v>26322</v>
      </c>
      <c r="D10" s="14">
        <f>+D9-D11</f>
        <v>15962</v>
      </c>
      <c r="E10" s="14">
        <f>+E9-E11</f>
        <v>3336</v>
      </c>
      <c r="F10" s="14">
        <f aca="true" t="shared" si="3" ref="F10:M10">+F9-F11</f>
        <v>13372</v>
      </c>
      <c r="G10" s="14">
        <f t="shared" si="3"/>
        <v>24351</v>
      </c>
      <c r="H10" s="14">
        <f t="shared" si="3"/>
        <v>34253</v>
      </c>
      <c r="I10" s="14">
        <f t="shared" si="3"/>
        <v>15183</v>
      </c>
      <c r="J10" s="14">
        <f t="shared" si="3"/>
        <v>20361</v>
      </c>
      <c r="K10" s="14">
        <f t="shared" si="3"/>
        <v>15819</v>
      </c>
      <c r="L10" s="14">
        <f t="shared" si="3"/>
        <v>12263</v>
      </c>
      <c r="M10" s="14">
        <f t="shared" si="3"/>
        <v>6874</v>
      </c>
      <c r="N10" s="12">
        <f t="shared" si="2"/>
        <v>214447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219663</v>
      </c>
      <c r="C12" s="14">
        <f>C13+C14+C15</f>
        <v>168806</v>
      </c>
      <c r="D12" s="14">
        <f>D13+D14+D15</f>
        <v>193785</v>
      </c>
      <c r="E12" s="14">
        <f>E13+E14+E15</f>
        <v>31919</v>
      </c>
      <c r="F12" s="14">
        <f aca="true" t="shared" si="4" ref="F12:M12">F13+F14+F15</f>
        <v>142735</v>
      </c>
      <c r="G12" s="14">
        <f t="shared" si="4"/>
        <v>229498</v>
      </c>
      <c r="H12" s="14">
        <f t="shared" si="4"/>
        <v>213419</v>
      </c>
      <c r="I12" s="14">
        <f t="shared" si="4"/>
        <v>202956</v>
      </c>
      <c r="J12" s="14">
        <f t="shared" si="4"/>
        <v>142232</v>
      </c>
      <c r="K12" s="14">
        <f t="shared" si="4"/>
        <v>160973</v>
      </c>
      <c r="L12" s="14">
        <f t="shared" si="4"/>
        <v>76417</v>
      </c>
      <c r="M12" s="14">
        <f t="shared" si="4"/>
        <v>45524</v>
      </c>
      <c r="N12" s="12">
        <f t="shared" si="2"/>
        <v>1827927</v>
      </c>
      <c r="O12"/>
    </row>
    <row r="13" spans="1:15" ht="18.75" customHeight="1">
      <c r="A13" s="15" t="s">
        <v>7</v>
      </c>
      <c r="B13" s="14">
        <v>112679</v>
      </c>
      <c r="C13" s="14">
        <v>86248</v>
      </c>
      <c r="D13" s="14">
        <v>95967</v>
      </c>
      <c r="E13" s="14">
        <v>16020</v>
      </c>
      <c r="F13" s="14">
        <v>70889</v>
      </c>
      <c r="G13" s="14">
        <v>115898</v>
      </c>
      <c r="H13" s="14">
        <v>112425</v>
      </c>
      <c r="I13" s="14">
        <v>106692</v>
      </c>
      <c r="J13" s="14">
        <v>72328</v>
      </c>
      <c r="K13" s="14">
        <v>82441</v>
      </c>
      <c r="L13" s="14">
        <v>38294</v>
      </c>
      <c r="M13" s="14">
        <v>22435</v>
      </c>
      <c r="N13" s="12">
        <f t="shared" si="2"/>
        <v>932316</v>
      </c>
      <c r="O13"/>
    </row>
    <row r="14" spans="1:15" ht="18.75" customHeight="1">
      <c r="A14" s="15" t="s">
        <v>8</v>
      </c>
      <c r="B14" s="14">
        <v>97107</v>
      </c>
      <c r="C14" s="14">
        <v>71573</v>
      </c>
      <c r="D14" s="14">
        <v>89332</v>
      </c>
      <c r="E14" s="14">
        <v>13789</v>
      </c>
      <c r="F14" s="14">
        <v>63084</v>
      </c>
      <c r="G14" s="14">
        <v>98576</v>
      </c>
      <c r="H14" s="14">
        <v>88710</v>
      </c>
      <c r="I14" s="14">
        <v>88428</v>
      </c>
      <c r="J14" s="14">
        <v>62676</v>
      </c>
      <c r="K14" s="14">
        <v>71402</v>
      </c>
      <c r="L14" s="14">
        <v>34523</v>
      </c>
      <c r="M14" s="14">
        <v>21349</v>
      </c>
      <c r="N14" s="12">
        <f t="shared" si="2"/>
        <v>800549</v>
      </c>
      <c r="O14"/>
    </row>
    <row r="15" spans="1:15" ht="18.75" customHeight="1">
      <c r="A15" s="15" t="s">
        <v>9</v>
      </c>
      <c r="B15" s="14">
        <v>9877</v>
      </c>
      <c r="C15" s="14">
        <v>10985</v>
      </c>
      <c r="D15" s="14">
        <v>8486</v>
      </c>
      <c r="E15" s="14">
        <v>2110</v>
      </c>
      <c r="F15" s="14">
        <v>8762</v>
      </c>
      <c r="G15" s="14">
        <v>15024</v>
      </c>
      <c r="H15" s="14">
        <v>12284</v>
      </c>
      <c r="I15" s="14">
        <v>7836</v>
      </c>
      <c r="J15" s="14">
        <v>7228</v>
      </c>
      <c r="K15" s="14">
        <v>7130</v>
      </c>
      <c r="L15" s="14">
        <v>3600</v>
      </c>
      <c r="M15" s="14">
        <v>1740</v>
      </c>
      <c r="N15" s="12">
        <f t="shared" si="2"/>
        <v>95062</v>
      </c>
      <c r="O15"/>
    </row>
    <row r="16" spans="1:14" ht="18.75" customHeight="1">
      <c r="A16" s="16" t="s">
        <v>26</v>
      </c>
      <c r="B16" s="14">
        <f>B17+B18+B19</f>
        <v>49711</v>
      </c>
      <c r="C16" s="14">
        <f>C17+C18+C19</f>
        <v>35761</v>
      </c>
      <c r="D16" s="14">
        <f>D17+D18+D19</f>
        <v>28523</v>
      </c>
      <c r="E16" s="14">
        <f>E17+E18+E19</f>
        <v>5706</v>
      </c>
      <c r="F16" s="14">
        <f aca="true" t="shared" si="5" ref="F16:M16">F17+F18+F19</f>
        <v>28694</v>
      </c>
      <c r="G16" s="14">
        <f t="shared" si="5"/>
        <v>41718</v>
      </c>
      <c r="H16" s="14">
        <f t="shared" si="5"/>
        <v>37602</v>
      </c>
      <c r="I16" s="14">
        <f t="shared" si="5"/>
        <v>36186</v>
      </c>
      <c r="J16" s="14">
        <f t="shared" si="5"/>
        <v>25399</v>
      </c>
      <c r="K16" s="14">
        <f t="shared" si="5"/>
        <v>32221</v>
      </c>
      <c r="L16" s="14">
        <f t="shared" si="5"/>
        <v>10990</v>
      </c>
      <c r="M16" s="14">
        <f t="shared" si="5"/>
        <v>6535</v>
      </c>
      <c r="N16" s="12">
        <f t="shared" si="2"/>
        <v>339046</v>
      </c>
    </row>
    <row r="17" spans="1:15" ht="18.75" customHeight="1">
      <c r="A17" s="15" t="s">
        <v>23</v>
      </c>
      <c r="B17" s="14">
        <v>7208</v>
      </c>
      <c r="C17" s="14">
        <v>5542</v>
      </c>
      <c r="D17" s="14">
        <v>4570</v>
      </c>
      <c r="E17" s="14">
        <v>907</v>
      </c>
      <c r="F17" s="14">
        <v>4495</v>
      </c>
      <c r="G17" s="14">
        <v>7841</v>
      </c>
      <c r="H17" s="14">
        <v>7036</v>
      </c>
      <c r="I17" s="14">
        <v>6451</v>
      </c>
      <c r="J17" s="14">
        <v>4526</v>
      </c>
      <c r="K17" s="14">
        <v>5698</v>
      </c>
      <c r="L17" s="14">
        <v>2285</v>
      </c>
      <c r="M17" s="14">
        <v>1082</v>
      </c>
      <c r="N17" s="12">
        <f t="shared" si="2"/>
        <v>57641</v>
      </c>
      <c r="O17"/>
    </row>
    <row r="18" spans="1:15" ht="18.75" customHeight="1">
      <c r="A18" s="15" t="s">
        <v>24</v>
      </c>
      <c r="B18" s="14">
        <v>1318</v>
      </c>
      <c r="C18" s="14">
        <v>873</v>
      </c>
      <c r="D18" s="14">
        <v>968</v>
      </c>
      <c r="E18" s="14">
        <v>161</v>
      </c>
      <c r="F18" s="14">
        <v>819</v>
      </c>
      <c r="G18" s="14">
        <v>1256</v>
      </c>
      <c r="H18" s="14">
        <v>1171</v>
      </c>
      <c r="I18" s="14">
        <v>1182</v>
      </c>
      <c r="J18" s="14">
        <v>829</v>
      </c>
      <c r="K18" s="14">
        <v>1580</v>
      </c>
      <c r="L18" s="14">
        <v>410</v>
      </c>
      <c r="M18" s="14">
        <v>195</v>
      </c>
      <c r="N18" s="12">
        <f t="shared" si="2"/>
        <v>10762</v>
      </c>
      <c r="O18"/>
    </row>
    <row r="19" spans="1:15" ht="18.75" customHeight="1">
      <c r="A19" s="15" t="s">
        <v>25</v>
      </c>
      <c r="B19" s="14">
        <v>41185</v>
      </c>
      <c r="C19" s="14">
        <v>29346</v>
      </c>
      <c r="D19" s="14">
        <v>22985</v>
      </c>
      <c r="E19" s="14">
        <v>4638</v>
      </c>
      <c r="F19" s="14">
        <v>23380</v>
      </c>
      <c r="G19" s="14">
        <v>32621</v>
      </c>
      <c r="H19" s="14">
        <v>29395</v>
      </c>
      <c r="I19" s="14">
        <v>28553</v>
      </c>
      <c r="J19" s="14">
        <v>20044</v>
      </c>
      <c r="K19" s="14">
        <v>24943</v>
      </c>
      <c r="L19" s="14">
        <v>8295</v>
      </c>
      <c r="M19" s="14">
        <v>5258</v>
      </c>
      <c r="N19" s="12">
        <f t="shared" si="2"/>
        <v>270643</v>
      </c>
      <c r="O19"/>
    </row>
    <row r="20" spans="1:15" ht="18.75" customHeight="1">
      <c r="A20" s="17" t="s">
        <v>10</v>
      </c>
      <c r="B20" s="18">
        <f>B21+B22+B23</f>
        <v>156135</v>
      </c>
      <c r="C20" s="18">
        <f>C21+C22+C23</f>
        <v>98432</v>
      </c>
      <c r="D20" s="18">
        <f>D21+D22+D23</f>
        <v>87293</v>
      </c>
      <c r="E20" s="18">
        <f>E21+E22+E23</f>
        <v>14812</v>
      </c>
      <c r="F20" s="18">
        <f aca="true" t="shared" si="6" ref="F20:M20">F21+F22+F23</f>
        <v>72393</v>
      </c>
      <c r="G20" s="18">
        <f t="shared" si="6"/>
        <v>115110</v>
      </c>
      <c r="H20" s="18">
        <f t="shared" si="6"/>
        <v>132559</v>
      </c>
      <c r="I20" s="18">
        <f t="shared" si="6"/>
        <v>128034</v>
      </c>
      <c r="J20" s="18">
        <f t="shared" si="6"/>
        <v>84478</v>
      </c>
      <c r="K20" s="18">
        <f t="shared" si="6"/>
        <v>128120</v>
      </c>
      <c r="L20" s="18">
        <f t="shared" si="6"/>
        <v>50138</v>
      </c>
      <c r="M20" s="18">
        <f t="shared" si="6"/>
        <v>27811</v>
      </c>
      <c r="N20" s="12">
        <f aca="true" t="shared" si="7" ref="N20:N26">SUM(B20:M20)</f>
        <v>1095315</v>
      </c>
      <c r="O20"/>
    </row>
    <row r="21" spans="1:15" ht="18.75" customHeight="1">
      <c r="A21" s="13" t="s">
        <v>11</v>
      </c>
      <c r="B21" s="14">
        <v>88742</v>
      </c>
      <c r="C21" s="14">
        <v>59371</v>
      </c>
      <c r="D21" s="14">
        <v>51750</v>
      </c>
      <c r="E21" s="14">
        <v>8709</v>
      </c>
      <c r="F21" s="14">
        <v>42381</v>
      </c>
      <c r="G21" s="14">
        <v>69851</v>
      </c>
      <c r="H21" s="14">
        <v>80885</v>
      </c>
      <c r="I21" s="14">
        <v>75944</v>
      </c>
      <c r="J21" s="14">
        <v>49680</v>
      </c>
      <c r="K21" s="14">
        <v>72601</v>
      </c>
      <c r="L21" s="14">
        <v>28274</v>
      </c>
      <c r="M21" s="14">
        <v>15655</v>
      </c>
      <c r="N21" s="12">
        <f t="shared" si="7"/>
        <v>643843</v>
      </c>
      <c r="O21"/>
    </row>
    <row r="22" spans="1:15" ht="18.75" customHeight="1">
      <c r="A22" s="13" t="s">
        <v>12</v>
      </c>
      <c r="B22" s="14">
        <v>62210</v>
      </c>
      <c r="C22" s="14">
        <v>34559</v>
      </c>
      <c r="D22" s="14">
        <v>32145</v>
      </c>
      <c r="E22" s="14">
        <v>5370</v>
      </c>
      <c r="F22" s="14">
        <v>26616</v>
      </c>
      <c r="G22" s="14">
        <v>39544</v>
      </c>
      <c r="H22" s="14">
        <v>46592</v>
      </c>
      <c r="I22" s="14">
        <v>47681</v>
      </c>
      <c r="J22" s="14">
        <v>31559</v>
      </c>
      <c r="K22" s="14">
        <v>51309</v>
      </c>
      <c r="L22" s="14">
        <v>20143</v>
      </c>
      <c r="M22" s="14">
        <v>11354</v>
      </c>
      <c r="N22" s="12">
        <f t="shared" si="7"/>
        <v>409082</v>
      </c>
      <c r="O22"/>
    </row>
    <row r="23" spans="1:15" ht="18.75" customHeight="1">
      <c r="A23" s="13" t="s">
        <v>13</v>
      </c>
      <c r="B23" s="14">
        <v>5183</v>
      </c>
      <c r="C23" s="14">
        <v>4502</v>
      </c>
      <c r="D23" s="14">
        <v>3398</v>
      </c>
      <c r="E23" s="14">
        <v>733</v>
      </c>
      <c r="F23" s="14">
        <v>3396</v>
      </c>
      <c r="G23" s="14">
        <v>5715</v>
      </c>
      <c r="H23" s="14">
        <v>5082</v>
      </c>
      <c r="I23" s="14">
        <v>4409</v>
      </c>
      <c r="J23" s="14">
        <v>3239</v>
      </c>
      <c r="K23" s="14">
        <v>4210</v>
      </c>
      <c r="L23" s="14">
        <v>1721</v>
      </c>
      <c r="M23" s="14">
        <v>802</v>
      </c>
      <c r="N23" s="12">
        <f t="shared" si="7"/>
        <v>42390</v>
      </c>
      <c r="O23"/>
    </row>
    <row r="24" spans="1:15" ht="18.75" customHeight="1">
      <c r="A24" s="17" t="s">
        <v>14</v>
      </c>
      <c r="B24" s="14">
        <f>B25+B26</f>
        <v>60929</v>
      </c>
      <c r="C24" s="14">
        <f>C25+C26</f>
        <v>53007</v>
      </c>
      <c r="D24" s="14">
        <f>D25+D26</f>
        <v>47007</v>
      </c>
      <c r="E24" s="14">
        <f>E25+E26</f>
        <v>10213</v>
      </c>
      <c r="F24" s="14">
        <f aca="true" t="shared" si="8" ref="F24:M24">F25+F26</f>
        <v>46530</v>
      </c>
      <c r="G24" s="14">
        <f t="shared" si="8"/>
        <v>71031</v>
      </c>
      <c r="H24" s="14">
        <f t="shared" si="8"/>
        <v>66621</v>
      </c>
      <c r="I24" s="14">
        <f t="shared" si="8"/>
        <v>45068</v>
      </c>
      <c r="J24" s="14">
        <f t="shared" si="8"/>
        <v>38915</v>
      </c>
      <c r="K24" s="14">
        <f t="shared" si="8"/>
        <v>37349</v>
      </c>
      <c r="L24" s="14">
        <f t="shared" si="8"/>
        <v>12636</v>
      </c>
      <c r="M24" s="14">
        <f t="shared" si="8"/>
        <v>5627</v>
      </c>
      <c r="N24" s="12">
        <f t="shared" si="7"/>
        <v>494933</v>
      </c>
      <c r="O24"/>
    </row>
    <row r="25" spans="1:15" ht="18.75" customHeight="1">
      <c r="A25" s="13" t="s">
        <v>15</v>
      </c>
      <c r="B25" s="14">
        <v>38995</v>
      </c>
      <c r="C25" s="14">
        <v>33924</v>
      </c>
      <c r="D25" s="14">
        <v>30084</v>
      </c>
      <c r="E25" s="14">
        <v>6536</v>
      </c>
      <c r="F25" s="14">
        <v>29779</v>
      </c>
      <c r="G25" s="14">
        <v>45460</v>
      </c>
      <c r="H25" s="14">
        <v>42637</v>
      </c>
      <c r="I25" s="14">
        <v>28844</v>
      </c>
      <c r="J25" s="14">
        <v>24906</v>
      </c>
      <c r="K25" s="14">
        <v>23903</v>
      </c>
      <c r="L25" s="14">
        <v>8087</v>
      </c>
      <c r="M25" s="14">
        <v>3601</v>
      </c>
      <c r="N25" s="12">
        <f t="shared" si="7"/>
        <v>316756</v>
      </c>
      <c r="O25"/>
    </row>
    <row r="26" spans="1:15" ht="18.75" customHeight="1">
      <c r="A26" s="13" t="s">
        <v>16</v>
      </c>
      <c r="B26" s="14">
        <v>21934</v>
      </c>
      <c r="C26" s="14">
        <v>19083</v>
      </c>
      <c r="D26" s="14">
        <v>16923</v>
      </c>
      <c r="E26" s="14">
        <v>3677</v>
      </c>
      <c r="F26" s="14">
        <v>16751</v>
      </c>
      <c r="G26" s="14">
        <v>25571</v>
      </c>
      <c r="H26" s="14">
        <v>23984</v>
      </c>
      <c r="I26" s="14">
        <v>16224</v>
      </c>
      <c r="J26" s="14">
        <v>14009</v>
      </c>
      <c r="K26" s="14">
        <v>13446</v>
      </c>
      <c r="L26" s="14">
        <v>4549</v>
      </c>
      <c r="M26" s="14">
        <v>2026</v>
      </c>
      <c r="N26" s="12">
        <f t="shared" si="7"/>
        <v>178177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0.9971128427091845</v>
      </c>
      <c r="C32" s="23">
        <f aca="true" t="shared" si="9" ref="C32:M32">(((+C$8+C$20)*C$29)+(C$24*C$30))/C$7</f>
        <v>0.9943433763679355</v>
      </c>
      <c r="D32" s="23">
        <f t="shared" si="9"/>
        <v>0.997792032369756</v>
      </c>
      <c r="E32" s="23">
        <f t="shared" si="9"/>
        <v>0.9898312657230323</v>
      </c>
      <c r="F32" s="23">
        <f t="shared" si="9"/>
        <v>1</v>
      </c>
      <c r="G32" s="23">
        <f t="shared" si="9"/>
        <v>1</v>
      </c>
      <c r="H32" s="23">
        <f t="shared" si="9"/>
        <v>0.9960944973103741</v>
      </c>
      <c r="I32" s="23">
        <f t="shared" si="9"/>
        <v>0.9959616392974706</v>
      </c>
      <c r="J32" s="23">
        <f t="shared" si="9"/>
        <v>0.9983628418196124</v>
      </c>
      <c r="K32" s="23">
        <f t="shared" si="9"/>
        <v>0.9969879999572744</v>
      </c>
      <c r="L32" s="23">
        <f t="shared" si="9"/>
        <v>0.9983275836595996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1.7588073432547306</v>
      </c>
      <c r="C35" s="26">
        <f>C32*C34</f>
        <v>1.6946594163438724</v>
      </c>
      <c r="D35" s="26">
        <f>D32*D34</f>
        <v>1.5757131775183186</v>
      </c>
      <c r="E35" s="26">
        <f>E32*E34</f>
        <v>1.9996571230136697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1.6976438517660706</v>
      </c>
      <c r="I35" s="26">
        <f t="shared" si="10"/>
        <v>1.6569813792992019</v>
      </c>
      <c r="J35" s="26">
        <f t="shared" si="10"/>
        <v>1.8706324567174077</v>
      </c>
      <c r="K35" s="26">
        <f t="shared" si="10"/>
        <v>1.786104001923457</v>
      </c>
      <c r="L35" s="26">
        <f t="shared" si="10"/>
        <v>2.124241432510896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-0.002864453</v>
      </c>
      <c r="C36" s="26">
        <v>-0.005568334</v>
      </c>
      <c r="D36" s="26">
        <v>-0.0027824301</v>
      </c>
      <c r="E36" s="26">
        <v>-0.0007322765</v>
      </c>
      <c r="F36" s="26">
        <v>-0.00307719</v>
      </c>
      <c r="G36" s="26">
        <v>-0.0023546</v>
      </c>
      <c r="H36" s="26">
        <v>-0.0021797735</v>
      </c>
      <c r="I36" s="26">
        <v>0</v>
      </c>
      <c r="J36" s="26">
        <v>-0.0004207011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1613.5600000000002</v>
      </c>
      <c r="C38" s="65">
        <f t="shared" si="11"/>
        <v>2495.2400000000002</v>
      </c>
      <c r="D38" s="65">
        <f t="shared" si="11"/>
        <v>1159.88</v>
      </c>
      <c r="E38" s="65">
        <f t="shared" si="11"/>
        <v>81.32000000000001</v>
      </c>
      <c r="F38" s="65">
        <f t="shared" si="11"/>
        <v>1117.0800000000002</v>
      </c>
      <c r="G38" s="65">
        <f t="shared" si="11"/>
        <v>1305.4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9159.199999999997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271</v>
      </c>
      <c r="E39" s="67">
        <v>19</v>
      </c>
      <c r="F39" s="67">
        <v>261</v>
      </c>
      <c r="G39" s="67">
        <v>305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2140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902041.7587508331</v>
      </c>
      <c r="C42" s="69">
        <f aca="true" t="shared" si="12" ref="C42:N42">C43+C44+C45</f>
        <v>648282.0553303681</v>
      </c>
      <c r="D42" s="69">
        <f t="shared" si="12"/>
        <v>587186.6885656429</v>
      </c>
      <c r="E42" s="69">
        <f t="shared" si="12"/>
        <v>131982.374922051</v>
      </c>
      <c r="F42" s="69">
        <f>F43+F44+F45</f>
        <v>559611.69914444</v>
      </c>
      <c r="G42" s="69">
        <f>G43+G44+G45</f>
        <v>703753.8751431999</v>
      </c>
      <c r="H42" s="69">
        <f t="shared" si="12"/>
        <v>822581.314572311</v>
      </c>
      <c r="I42" s="69">
        <f t="shared" si="12"/>
        <v>708238.5800097199</v>
      </c>
      <c r="J42" s="69">
        <f t="shared" si="12"/>
        <v>582505.6875229266</v>
      </c>
      <c r="K42" s="69">
        <f t="shared" si="12"/>
        <v>668863.7988483</v>
      </c>
      <c r="L42" s="69">
        <f t="shared" si="12"/>
        <v>345070.2752628</v>
      </c>
      <c r="M42" s="69">
        <f t="shared" si="12"/>
        <v>192966.5978424</v>
      </c>
      <c r="N42" s="69">
        <f t="shared" si="12"/>
        <v>6853084.705914993</v>
      </c>
    </row>
    <row r="43" spans="1:14" ht="18.75" customHeight="1">
      <c r="A43" s="66" t="s">
        <v>95</v>
      </c>
      <c r="B43" s="63">
        <f aca="true" t="shared" si="13" ref="B43:H43">B35*B7</f>
        <v>901897.0587402501</v>
      </c>
      <c r="C43" s="63">
        <f t="shared" si="13"/>
        <v>647915.7453319201</v>
      </c>
      <c r="D43" s="63">
        <f t="shared" si="13"/>
        <v>587063.458548</v>
      </c>
      <c r="E43" s="63">
        <f t="shared" si="13"/>
        <v>131949.37491918</v>
      </c>
      <c r="F43" s="63">
        <f t="shared" si="13"/>
        <v>559429.2356</v>
      </c>
      <c r="G43" s="63">
        <f t="shared" si="13"/>
        <v>703582.7048</v>
      </c>
      <c r="H43" s="63">
        <f t="shared" si="13"/>
        <v>822430.35456348</v>
      </c>
      <c r="I43" s="63">
        <f>I35*I7</f>
        <v>708238.5800097199</v>
      </c>
      <c r="J43" s="63">
        <f>J35*J7</f>
        <v>582486.88753495</v>
      </c>
      <c r="K43" s="63">
        <f>K35*K7</f>
        <v>668863.7988483</v>
      </c>
      <c r="L43" s="63">
        <f>L35*L7</f>
        <v>345070.2752628</v>
      </c>
      <c r="M43" s="63">
        <f>M35*M7</f>
        <v>192963.019</v>
      </c>
      <c r="N43" s="65">
        <f>SUM(B43:M43)</f>
        <v>6851890.4931586</v>
      </c>
    </row>
    <row r="44" spans="1:14" ht="18.75" customHeight="1">
      <c r="A44" s="66" t="s">
        <v>96</v>
      </c>
      <c r="B44" s="63">
        <f aca="true" t="shared" si="14" ref="B44:M44">B36*B7</f>
        <v>-1468.859989417</v>
      </c>
      <c r="C44" s="63">
        <f t="shared" si="14"/>
        <v>-2128.9300015520002</v>
      </c>
      <c r="D44" s="63">
        <f t="shared" si="14"/>
        <v>-1036.649982357</v>
      </c>
      <c r="E44" s="63">
        <f t="shared" si="14"/>
        <v>-48.319997129</v>
      </c>
      <c r="F44" s="63">
        <f t="shared" si="14"/>
        <v>-934.61645556</v>
      </c>
      <c r="G44" s="63">
        <f t="shared" si="14"/>
        <v>-1134.2296568000002</v>
      </c>
      <c r="H44" s="63">
        <f t="shared" si="14"/>
        <v>-1055.999991169</v>
      </c>
      <c r="I44" s="63">
        <f t="shared" si="14"/>
        <v>0</v>
      </c>
      <c r="J44" s="63">
        <f t="shared" si="14"/>
        <v>-131.0000120235</v>
      </c>
      <c r="K44" s="63">
        <f t="shared" si="14"/>
        <v>0</v>
      </c>
      <c r="L44" s="63">
        <f t="shared" si="14"/>
        <v>0</v>
      </c>
      <c r="M44" s="63">
        <f t="shared" si="14"/>
        <v>-26.3811576</v>
      </c>
      <c r="N44" s="28">
        <f>SUM(B44:M44)</f>
        <v>-7964.9872436075</v>
      </c>
    </row>
    <row r="45" spans="1:14" ht="18.75" customHeight="1">
      <c r="A45" s="66" t="s">
        <v>48</v>
      </c>
      <c r="B45" s="63">
        <f aca="true" t="shared" si="15" ref="B45:M45">B38</f>
        <v>1613.5600000000002</v>
      </c>
      <c r="C45" s="63">
        <f t="shared" si="15"/>
        <v>2495.2400000000002</v>
      </c>
      <c r="D45" s="63">
        <f t="shared" si="15"/>
        <v>1159.88</v>
      </c>
      <c r="E45" s="63">
        <f t="shared" si="15"/>
        <v>81.32000000000001</v>
      </c>
      <c r="F45" s="63">
        <f t="shared" si="15"/>
        <v>1117.0800000000002</v>
      </c>
      <c r="G45" s="63">
        <f t="shared" si="15"/>
        <v>1305.4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9159.199999999997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-100831.74</v>
      </c>
      <c r="C47" s="28">
        <f t="shared" si="16"/>
        <v>-96246.84</v>
      </c>
      <c r="D47" s="28">
        <f t="shared" si="16"/>
        <v>-56966.96</v>
      </c>
      <c r="E47" s="28">
        <f t="shared" si="16"/>
        <v>-12822.28</v>
      </c>
      <c r="F47" s="28">
        <f t="shared" si="16"/>
        <v>-42867.72</v>
      </c>
      <c r="G47" s="28">
        <f t="shared" si="16"/>
        <v>-85151.46</v>
      </c>
      <c r="H47" s="28">
        <f t="shared" si="16"/>
        <v>-121687.38</v>
      </c>
      <c r="I47" s="28">
        <f t="shared" si="16"/>
        <v>-56039.82</v>
      </c>
      <c r="J47" s="28">
        <f t="shared" si="16"/>
        <v>-76937.74</v>
      </c>
      <c r="K47" s="28">
        <f t="shared" si="16"/>
        <v>-57817.18</v>
      </c>
      <c r="L47" s="28">
        <f t="shared" si="16"/>
        <v>-49777.26</v>
      </c>
      <c r="M47" s="28">
        <f t="shared" si="16"/>
        <v>-24790.88</v>
      </c>
      <c r="N47" s="28">
        <f t="shared" si="16"/>
        <v>-781937.26</v>
      </c>
      <c r="P47" s="40"/>
    </row>
    <row r="48" spans="1:16" ht="18.75" customHeight="1">
      <c r="A48" s="17" t="s">
        <v>50</v>
      </c>
      <c r="B48" s="29">
        <f>B49+B50</f>
        <v>-92228.5</v>
      </c>
      <c r="C48" s="29">
        <f>C49+C50</f>
        <v>-92127</v>
      </c>
      <c r="D48" s="29">
        <f>D49+D50</f>
        <v>-55867</v>
      </c>
      <c r="E48" s="29">
        <f>E49+E50</f>
        <v>-11676</v>
      </c>
      <c r="F48" s="29">
        <f aca="true" t="shared" si="17" ref="F48:M48">F49+F50</f>
        <v>-46802</v>
      </c>
      <c r="G48" s="29">
        <f t="shared" si="17"/>
        <v>-85228.5</v>
      </c>
      <c r="H48" s="29">
        <f t="shared" si="17"/>
        <v>-119885.5</v>
      </c>
      <c r="I48" s="29">
        <f t="shared" si="17"/>
        <v>-53140.5</v>
      </c>
      <c r="J48" s="29">
        <f t="shared" si="17"/>
        <v>-71263.5</v>
      </c>
      <c r="K48" s="29">
        <f t="shared" si="17"/>
        <v>-55366.5</v>
      </c>
      <c r="L48" s="29">
        <f t="shared" si="17"/>
        <v>-42920.5</v>
      </c>
      <c r="M48" s="29">
        <f t="shared" si="17"/>
        <v>-24059</v>
      </c>
      <c r="N48" s="28">
        <f aca="true" t="shared" si="18" ref="N48:N59">SUM(B48:M48)</f>
        <v>-750564.5</v>
      </c>
      <c r="P48" s="40"/>
    </row>
    <row r="49" spans="1:16" ht="18.75" customHeight="1">
      <c r="A49" s="13" t="s">
        <v>51</v>
      </c>
      <c r="B49" s="20">
        <f>ROUND(-B9*$D$3,2)</f>
        <v>-92228.5</v>
      </c>
      <c r="C49" s="20">
        <f>ROUND(-C9*$D$3,2)</f>
        <v>-92127</v>
      </c>
      <c r="D49" s="20">
        <f>ROUND(-D9*$D$3,2)</f>
        <v>-55867</v>
      </c>
      <c r="E49" s="20">
        <f>ROUND(-E9*$D$3,2)</f>
        <v>-11676</v>
      </c>
      <c r="F49" s="20">
        <f aca="true" t="shared" si="19" ref="F49:M49">ROUND(-F9*$D$3,2)</f>
        <v>-46802</v>
      </c>
      <c r="G49" s="20">
        <f t="shared" si="19"/>
        <v>-85228.5</v>
      </c>
      <c r="H49" s="20">
        <f t="shared" si="19"/>
        <v>-119885.5</v>
      </c>
      <c r="I49" s="20">
        <f t="shared" si="19"/>
        <v>-53140.5</v>
      </c>
      <c r="J49" s="20">
        <f t="shared" si="19"/>
        <v>-71263.5</v>
      </c>
      <c r="K49" s="20">
        <f t="shared" si="19"/>
        <v>-55366.5</v>
      </c>
      <c r="L49" s="20">
        <f t="shared" si="19"/>
        <v>-42920.5</v>
      </c>
      <c r="M49" s="20">
        <f t="shared" si="19"/>
        <v>-24059</v>
      </c>
      <c r="N49" s="54">
        <f t="shared" si="18"/>
        <v>-750564.5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-8603.24</v>
      </c>
      <c r="C51" s="29">
        <f aca="true" t="shared" si="21" ref="C51:M51">SUM(C52:C58)</f>
        <v>-4119.84</v>
      </c>
      <c r="D51" s="29">
        <f t="shared" si="21"/>
        <v>-1099.96</v>
      </c>
      <c r="E51" s="29">
        <f t="shared" si="21"/>
        <v>-1146.28</v>
      </c>
      <c r="F51" s="29">
        <f t="shared" si="21"/>
        <v>3934.2799999999997</v>
      </c>
      <c r="G51" s="29">
        <f t="shared" si="21"/>
        <v>77.04</v>
      </c>
      <c r="H51" s="29">
        <f t="shared" si="21"/>
        <v>-1801.88</v>
      </c>
      <c r="I51" s="29">
        <f t="shared" si="21"/>
        <v>-2899.32</v>
      </c>
      <c r="J51" s="29">
        <f t="shared" si="21"/>
        <v>-5674.24</v>
      </c>
      <c r="K51" s="29">
        <f t="shared" si="21"/>
        <v>-2450.68</v>
      </c>
      <c r="L51" s="29">
        <f t="shared" si="21"/>
        <v>-6856.76</v>
      </c>
      <c r="M51" s="29">
        <f t="shared" si="21"/>
        <v>-731.88</v>
      </c>
      <c r="N51" s="29">
        <f>SUM(N52:N58)</f>
        <v>-31372.760000000002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-6750</v>
      </c>
      <c r="C54" s="27">
        <v>-4000</v>
      </c>
      <c r="D54" s="27">
        <v>0</v>
      </c>
      <c r="E54" s="27">
        <v>-500</v>
      </c>
      <c r="F54" s="27">
        <v>5000</v>
      </c>
      <c r="G54" s="27">
        <v>0</v>
      </c>
      <c r="H54" s="27">
        <v>0</v>
      </c>
      <c r="I54" s="27">
        <v>-250</v>
      </c>
      <c r="J54" s="27">
        <v>-3500</v>
      </c>
      <c r="K54" s="27">
        <v>250</v>
      </c>
      <c r="L54" s="27">
        <v>-5500</v>
      </c>
      <c r="M54" s="27">
        <v>0</v>
      </c>
      <c r="N54" s="27">
        <f t="shared" si="18"/>
        <v>-15250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-1099.96</v>
      </c>
      <c r="E58" s="27">
        <v>-646.28</v>
      </c>
      <c r="F58" s="27">
        <v>-1065.72</v>
      </c>
      <c r="G58" s="27">
        <v>77.04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-16122.76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801210.0187508331</v>
      </c>
      <c r="C61" s="32">
        <f t="shared" si="22"/>
        <v>552035.2153303681</v>
      </c>
      <c r="D61" s="32">
        <f t="shared" si="22"/>
        <v>530219.728565643</v>
      </c>
      <c r="E61" s="32">
        <f t="shared" si="22"/>
        <v>119160.09492205101</v>
      </c>
      <c r="F61" s="32">
        <f t="shared" si="22"/>
        <v>516743.97914444003</v>
      </c>
      <c r="G61" s="32">
        <f t="shared" si="22"/>
        <v>618602.4151432</v>
      </c>
      <c r="H61" s="32">
        <f t="shared" si="22"/>
        <v>700893.934572311</v>
      </c>
      <c r="I61" s="32">
        <f t="shared" si="22"/>
        <v>652198.76000972</v>
      </c>
      <c r="J61" s="32">
        <f t="shared" si="22"/>
        <v>505567.9475229266</v>
      </c>
      <c r="K61" s="32">
        <f t="shared" si="22"/>
        <v>611046.6188483</v>
      </c>
      <c r="L61" s="32">
        <f t="shared" si="22"/>
        <v>295293.0152628</v>
      </c>
      <c r="M61" s="32">
        <f t="shared" si="22"/>
        <v>168175.7178424</v>
      </c>
      <c r="N61" s="32">
        <f>SUM(B61:M61)</f>
        <v>6071147.445914994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801210.02</v>
      </c>
      <c r="C64" s="42">
        <f aca="true" t="shared" si="23" ref="C64:M64">SUM(C65:C78)</f>
        <v>552035.22</v>
      </c>
      <c r="D64" s="42">
        <f t="shared" si="23"/>
        <v>530219.73</v>
      </c>
      <c r="E64" s="42">
        <f t="shared" si="23"/>
        <v>119160.09</v>
      </c>
      <c r="F64" s="42">
        <f t="shared" si="23"/>
        <v>516743.98</v>
      </c>
      <c r="G64" s="42">
        <f t="shared" si="23"/>
        <v>618602.42</v>
      </c>
      <c r="H64" s="42">
        <f t="shared" si="23"/>
        <v>700893.9400000001</v>
      </c>
      <c r="I64" s="42">
        <f t="shared" si="23"/>
        <v>652198.76</v>
      </c>
      <c r="J64" s="42">
        <f t="shared" si="23"/>
        <v>505567.95</v>
      </c>
      <c r="K64" s="42">
        <f t="shared" si="23"/>
        <v>611046.62</v>
      </c>
      <c r="L64" s="42">
        <f t="shared" si="23"/>
        <v>295293.02</v>
      </c>
      <c r="M64" s="42">
        <f t="shared" si="23"/>
        <v>168175.72</v>
      </c>
      <c r="N64" s="32">
        <f>SUM(N65:N78)</f>
        <v>6071147.47</v>
      </c>
      <c r="P64" s="40"/>
    </row>
    <row r="65" spans="1:14" ht="18.75" customHeight="1">
      <c r="A65" s="17" t="s">
        <v>101</v>
      </c>
      <c r="B65" s="42">
        <v>158538.44</v>
      </c>
      <c r="C65" s="42">
        <v>154724.14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313262.58</v>
      </c>
    </row>
    <row r="66" spans="1:14" ht="18.75" customHeight="1">
      <c r="A66" s="17" t="s">
        <v>102</v>
      </c>
      <c r="B66" s="42">
        <v>642671.58</v>
      </c>
      <c r="C66" s="42">
        <v>397311.08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1039982.6599999999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530219.73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530219.73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119160.09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119160.09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516743.98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516743.98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618602.42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618602.42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535140.28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535140.28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165753.66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165753.66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652198.76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652198.76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505567.95</v>
      </c>
      <c r="K74" s="41">
        <v>0</v>
      </c>
      <c r="L74" s="41">
        <v>0</v>
      </c>
      <c r="M74" s="41">
        <v>0</v>
      </c>
      <c r="N74" s="32">
        <f t="shared" si="24"/>
        <v>505567.95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611046.62</v>
      </c>
      <c r="L75" s="41">
        <v>0</v>
      </c>
      <c r="M75" s="70"/>
      <c r="N75" s="29">
        <f t="shared" si="24"/>
        <v>611046.62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295293.02</v>
      </c>
      <c r="M76" s="41">
        <v>0</v>
      </c>
      <c r="N76" s="32">
        <f t="shared" si="24"/>
        <v>295293.02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168175.72</v>
      </c>
      <c r="N77" s="29">
        <f t="shared" si="24"/>
        <v>168175.72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1.9705687070715798</v>
      </c>
      <c r="C82" s="52">
        <v>1.9562111312701227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1.712142467865957</v>
      </c>
      <c r="C83" s="52">
        <v>1.6077538113076053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1.575713181415573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1.999657048464826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1.841900014486837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1.4606000107949215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1.7188549121665582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1.6354875506048239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1.6569813792764614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1.8706324646338135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1.7861040049989052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2.1242414616729457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2.0890000108259086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2015-05-20T14:49:50Z</dcterms:modified>
  <cp:category/>
  <cp:version/>
  <cp:contentType/>
  <cp:contentStatus/>
</cp:coreProperties>
</file>