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<sst xmlns="http://schemas.openxmlformats.org/spreadsheetml/2006/main" count="108" uniqueCount="106">
  <si>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</si>
  <si>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</si>
  <si>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</si>
  <si>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</si>
  <si>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</si>
  <si>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</si>
  <si>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</si>
  <si>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</si>
  <si>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</si>
  <si>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</si>
  <si>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</si>
  <si>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</si>
  <si>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</si>
  <si>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</si>
  <si>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</si>
  <si>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</si>
  <si>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</si>
  <si>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</si>
  <si>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</si>
  <si>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</si>
  <si>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</si>
  <si>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</si>
  <si>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</si>
  <si>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</si>
  <si>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</si>
  <si>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</si>
  <si>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</si>
  <si>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</si>
  <si>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</si>
  <si>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</si>
  <si>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</si>
  <si>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</si>
  <si>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</si>
  <si>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</si>
  <si>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</si>
  <si>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</si>
  <si>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</si>
  <si>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</si>
  <si>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</si>
  <si>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</si>
  <si>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</si>
  <si>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</si>
  <si>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</si>
  <si>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</si>
  <si>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</si>
  <si>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</si>
  <si>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</si>
  <si>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</si>
  <si>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</si>
  <si>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</si>
  <si>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</si>
  <si>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</si>
  <si>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</si>
  <si>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</si>
  <si>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</si>
  <si>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</si>
  <si>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</si>
  <si>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</si>
  <si>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</si>
  <si>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</si>
  <si>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</si>
  <si>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</si>
  <si>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</si>
  <si>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</si>
  <si>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</si>
  <si>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</si>
  <si>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</si>
  <si>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</si>
  <si>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</si>
  <si>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</si>
  <si>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</si>
  <si>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</si>
  <si>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</si>
  <si>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</si>
  <si>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</si>
  <si>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</si>
  <si>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</si>
  <si>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</si>
  <si>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</si>
  <si>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</si>
  <si>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</si>
  <si>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</si>
  <si>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</si>
  <si>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</si>
  <si>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</si>
  <si>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</si>
  <si>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</si>
  <si>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</si>
  <si>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</si>
  <si>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</si>
  <si>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</si>
  <si>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</si>
  <si>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</si>
  <si>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</si>
  <si>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</si>
  <si>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</si>
  <si>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</si>
  <si>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</si>
  <si>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</si>
  <si>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</si>
  <si>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</si>
  <si>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</si>
  <si>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</si>
  <si>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</si>
  <si>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</si>
  <si>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27/04/15 - VENCIMENTO 05/05/15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</si>
</sst>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18385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18385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18385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16.75390625" style="1" customWidth="1"/>
    <col min="12" max="12" width="17.25390625" style="1" customWidth="1"/>
    <col min="13" max="13" width="16.875" style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5.75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4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505393</v>
      </c>
      <c r="C7" s="10">
        <f>C8+C20+C24</f>
        <v>326808</v>
      </c>
      <c r="D7" s="10">
        <f>D8+D20+D24</f>
        <v>367547</v>
      </c>
      <c r="E7" s="10">
        <f>E8+E20+E24</f>
        <v>69059</v>
      </c>
      <c r="F7" s="10">
        <f aca="true" t="shared" si="0" ref="F7:M7">F8+F20+F24</f>
        <v>283812</v>
      </c>
      <c r="G7" s="10">
        <f t="shared" si="0"/>
        <v>501931</v>
      </c>
      <c r="H7" s="10">
        <f t="shared" si="0"/>
        <v>469753</v>
      </c>
      <c r="I7" s="10">
        <f t="shared" si="0"/>
        <v>422533</v>
      </c>
      <c r="J7" s="10">
        <f t="shared" si="0"/>
        <v>305003</v>
      </c>
      <c r="K7" s="10">
        <f t="shared" si="0"/>
        <v>370108</v>
      </c>
      <c r="L7" s="10">
        <f t="shared" si="0"/>
        <v>162436</v>
      </c>
      <c r="M7" s="10">
        <f t="shared" si="0"/>
        <v>91063</v>
      </c>
      <c r="N7" s="10">
        <f>+N8+N20+N24</f>
        <v>3875446</v>
      </c>
      <c r="O7"/>
      <c r="P7" s="39"/>
    </row>
    <row r="8" spans="1:15" ht="18.75" customHeight="1">
      <c r="A8" s="11" t="s">
        <v>27</v>
      </c>
      <c r="B8" s="12">
        <f>+B9+B12+B16</f>
        <v>292716</v>
      </c>
      <c r="C8" s="12">
        <f>+C9+C12+C16</f>
        <v>199622</v>
      </c>
      <c r="D8" s="12">
        <f>+D9+D12+D16</f>
        <v>235765</v>
      </c>
      <c r="E8" s="12">
        <f>+E9+E12+E16</f>
        <v>43017</v>
      </c>
      <c r="F8" s="12">
        <f aca="true" t="shared" si="1" ref="F8:M8">+F9+F12+F16</f>
        <v>173913</v>
      </c>
      <c r="G8" s="12">
        <f t="shared" si="1"/>
        <v>309703</v>
      </c>
      <c r="H8" s="12">
        <f t="shared" si="1"/>
        <v>276986</v>
      </c>
      <c r="I8" s="12">
        <f t="shared" si="1"/>
        <v>252270</v>
      </c>
      <c r="J8" s="12">
        <f t="shared" si="1"/>
        <v>185211</v>
      </c>
      <c r="K8" s="12">
        <f t="shared" si="1"/>
        <v>208961</v>
      </c>
      <c r="L8" s="12">
        <f t="shared" si="1"/>
        <v>100049</v>
      </c>
      <c r="M8" s="12">
        <f t="shared" si="1"/>
        <v>58315</v>
      </c>
      <c r="N8" s="12">
        <f>SUM(B8:M8)</f>
        <v>2336528</v>
      </c>
      <c r="O8"/>
    </row>
    <row r="9" spans="1:15" ht="18.75" customHeight="1">
      <c r="A9" s="13" t="s">
        <v>4</v>
      </c>
      <c r="B9" s="14">
        <v>29017</v>
      </c>
      <c r="C9" s="14">
        <v>25370</v>
      </c>
      <c r="D9" s="14">
        <v>18844</v>
      </c>
      <c r="E9" s="14">
        <v>3918</v>
      </c>
      <c r="F9" s="14">
        <v>14409</v>
      </c>
      <c r="G9" s="14">
        <v>28521</v>
      </c>
      <c r="H9" s="14">
        <v>36335</v>
      </c>
      <c r="I9" s="14">
        <v>17809</v>
      </c>
      <c r="J9" s="14">
        <v>22102</v>
      </c>
      <c r="K9" s="14">
        <v>18111</v>
      </c>
      <c r="L9" s="14">
        <v>13530</v>
      </c>
      <c r="M9" s="14">
        <v>7392</v>
      </c>
      <c r="N9" s="12">
        <f aca="true" t="shared" si="2" ref="N9:N19">SUM(B9:M9)</f>
        <v>235358</v>
      </c>
      <c r="O9"/>
    </row>
    <row r="10" spans="1:15" ht="18.75" customHeight="1">
      <c r="A10" s="15" t="s">
        <v>5</v>
      </c>
      <c r="B10" s="14">
        <f>+B9-B11</f>
        <v>29017</v>
      </c>
      <c r="C10" s="14">
        <f>+C9-C11</f>
        <v>25370</v>
      </c>
      <c r="D10" s="14">
        <f>+D9-D11</f>
        <v>18844</v>
      </c>
      <c r="E10" s="14">
        <f>+E9-E11</f>
        <v>3918</v>
      </c>
      <c r="F10" s="14">
        <f aca="true" t="shared" si="3" ref="F10:M10">+F9-F11</f>
        <v>14409</v>
      </c>
      <c r="G10" s="14">
        <f t="shared" si="3"/>
        <v>28521</v>
      </c>
      <c r="H10" s="14">
        <f t="shared" si="3"/>
        <v>36335</v>
      </c>
      <c r="I10" s="14">
        <f t="shared" si="3"/>
        <v>17809</v>
      </c>
      <c r="J10" s="14">
        <f t="shared" si="3"/>
        <v>22102</v>
      </c>
      <c r="K10" s="14">
        <f t="shared" si="3"/>
        <v>18111</v>
      </c>
      <c r="L10" s="14">
        <f t="shared" si="3"/>
        <v>13530</v>
      </c>
      <c r="M10" s="14">
        <f t="shared" si="3"/>
        <v>7392</v>
      </c>
      <c r="N10" s="12">
        <f t="shared" si="2"/>
        <v>235358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214849</v>
      </c>
      <c r="C12" s="14">
        <f>C13+C14+C15</f>
        <v>143101</v>
      </c>
      <c r="D12" s="14">
        <f>D13+D14+D15</f>
        <v>189309</v>
      </c>
      <c r="E12" s="14">
        <f>E13+E14+E15</f>
        <v>33152</v>
      </c>
      <c r="F12" s="14">
        <f aca="true" t="shared" si="4" ref="F12:M12">F13+F14+F15</f>
        <v>132279</v>
      </c>
      <c r="G12" s="14">
        <f t="shared" si="4"/>
        <v>237595</v>
      </c>
      <c r="H12" s="14">
        <f t="shared" si="4"/>
        <v>204875</v>
      </c>
      <c r="I12" s="14">
        <f t="shared" si="4"/>
        <v>199185</v>
      </c>
      <c r="J12" s="14">
        <f t="shared" si="4"/>
        <v>138496</v>
      </c>
      <c r="K12" s="14">
        <f t="shared" si="4"/>
        <v>158487</v>
      </c>
      <c r="L12" s="14">
        <f t="shared" si="4"/>
        <v>75588</v>
      </c>
      <c r="M12" s="14">
        <f t="shared" si="4"/>
        <v>44715</v>
      </c>
      <c r="N12" s="12">
        <f t="shared" si="2"/>
        <v>1771631</v>
      </c>
      <c r="O12"/>
    </row>
    <row r="13" spans="1:15" ht="18.75" customHeight="1">
      <c r="A13" s="15" t="s">
        <v>7</v>
      </c>
      <c r="B13" s="14">
        <v>110027</v>
      </c>
      <c r="C13" s="14">
        <v>72870</v>
      </c>
      <c r="D13" s="14">
        <v>93412</v>
      </c>
      <c r="E13" s="14">
        <v>16511</v>
      </c>
      <c r="F13" s="14">
        <v>65190</v>
      </c>
      <c r="G13" s="14">
        <v>119090</v>
      </c>
      <c r="H13" s="14">
        <v>107261</v>
      </c>
      <c r="I13" s="14">
        <v>104903</v>
      </c>
      <c r="J13" s="14">
        <v>70168</v>
      </c>
      <c r="K13" s="14">
        <v>81484</v>
      </c>
      <c r="L13" s="14">
        <v>37878</v>
      </c>
      <c r="M13" s="14">
        <v>21902</v>
      </c>
      <c r="N13" s="12">
        <f t="shared" si="2"/>
        <v>900696</v>
      </c>
      <c r="O13"/>
    </row>
    <row r="14" spans="1:15" ht="18.75" customHeight="1">
      <c r="A14" s="15" t="s">
        <v>8</v>
      </c>
      <c r="B14" s="14">
        <v>94451</v>
      </c>
      <c r="C14" s="14">
        <v>60038</v>
      </c>
      <c r="D14" s="14">
        <v>86584</v>
      </c>
      <c r="E14" s="14">
        <v>14355</v>
      </c>
      <c r="F14" s="14">
        <v>57857</v>
      </c>
      <c r="G14" s="14">
        <v>100937</v>
      </c>
      <c r="H14" s="14">
        <v>85151</v>
      </c>
      <c r="I14" s="14">
        <v>86127</v>
      </c>
      <c r="J14" s="14">
        <v>60821</v>
      </c>
      <c r="K14" s="14">
        <v>69565</v>
      </c>
      <c r="L14" s="14">
        <v>33989</v>
      </c>
      <c r="M14" s="14">
        <v>20972</v>
      </c>
      <c r="N14" s="12">
        <f t="shared" si="2"/>
        <v>770847</v>
      </c>
      <c r="O14"/>
    </row>
    <row r="15" spans="1:15" ht="18.75" customHeight="1">
      <c r="A15" s="15" t="s">
        <v>9</v>
      </c>
      <c r="B15" s="14">
        <v>10371</v>
      </c>
      <c r="C15" s="14">
        <v>10193</v>
      </c>
      <c r="D15" s="14">
        <v>9313</v>
      </c>
      <c r="E15" s="14">
        <v>2286</v>
      </c>
      <c r="F15" s="14">
        <v>9232</v>
      </c>
      <c r="G15" s="14">
        <v>17568</v>
      </c>
      <c r="H15" s="14">
        <v>12463</v>
      </c>
      <c r="I15" s="14">
        <v>8155</v>
      </c>
      <c r="J15" s="14">
        <v>7507</v>
      </c>
      <c r="K15" s="14">
        <v>7438</v>
      </c>
      <c r="L15" s="14">
        <v>3721</v>
      </c>
      <c r="M15" s="14">
        <v>1841</v>
      </c>
      <c r="N15" s="12">
        <f t="shared" si="2"/>
        <v>100088</v>
      </c>
      <c r="O15"/>
    </row>
    <row r="16" spans="1:14" ht="18.75" customHeight="1">
      <c r="A16" s="16" t="s">
        <v>26</v>
      </c>
      <c r="B16" s="14">
        <f>B17+B18+B19</f>
        <v>48850</v>
      </c>
      <c r="C16" s="14">
        <f>C17+C18+C19</f>
        <v>31151</v>
      </c>
      <c r="D16" s="14">
        <f>D17+D18+D19</f>
        <v>27612</v>
      </c>
      <c r="E16" s="14">
        <f>E17+E18+E19</f>
        <v>5947</v>
      </c>
      <c r="F16" s="14">
        <f aca="true" t="shared" si="5" ref="F16:M16">F17+F18+F19</f>
        <v>27225</v>
      </c>
      <c r="G16" s="14">
        <f t="shared" si="5"/>
        <v>43587</v>
      </c>
      <c r="H16" s="14">
        <f t="shared" si="5"/>
        <v>35776</v>
      </c>
      <c r="I16" s="14">
        <f t="shared" si="5"/>
        <v>35276</v>
      </c>
      <c r="J16" s="14">
        <f t="shared" si="5"/>
        <v>24613</v>
      </c>
      <c r="K16" s="14">
        <f t="shared" si="5"/>
        <v>32363</v>
      </c>
      <c r="L16" s="14">
        <f t="shared" si="5"/>
        <v>10931</v>
      </c>
      <c r="M16" s="14">
        <f t="shared" si="5"/>
        <v>6208</v>
      </c>
      <c r="N16" s="12">
        <f t="shared" si="2"/>
        <v>329539</v>
      </c>
    </row>
    <row r="17" spans="1:15" ht="18.75" customHeight="1">
      <c r="A17" s="15" t="s">
        <v>23</v>
      </c>
      <c r="B17" s="14">
        <v>7301</v>
      </c>
      <c r="C17" s="14">
        <v>4863</v>
      </c>
      <c r="D17" s="14">
        <v>4431</v>
      </c>
      <c r="E17" s="14">
        <v>977</v>
      </c>
      <c r="F17" s="14">
        <v>4079</v>
      </c>
      <c r="G17" s="14">
        <v>8157</v>
      </c>
      <c r="H17" s="14">
        <v>6787</v>
      </c>
      <c r="I17" s="14">
        <v>6445</v>
      </c>
      <c r="J17" s="14">
        <v>4425</v>
      </c>
      <c r="K17" s="14">
        <v>5454</v>
      </c>
      <c r="L17" s="14">
        <v>2269</v>
      </c>
      <c r="M17" s="14">
        <v>1034</v>
      </c>
      <c r="N17" s="12">
        <f t="shared" si="2"/>
        <v>56222</v>
      </c>
      <c r="O17"/>
    </row>
    <row r="18" spans="1:15" ht="18.75" customHeight="1">
      <c r="A18" s="15" t="s">
        <v>24</v>
      </c>
      <c r="B18" s="14">
        <v>1222</v>
      </c>
      <c r="C18" s="14">
        <v>746</v>
      </c>
      <c r="D18" s="14">
        <v>847</v>
      </c>
      <c r="E18" s="14">
        <v>161</v>
      </c>
      <c r="F18" s="14">
        <v>717</v>
      </c>
      <c r="G18" s="14">
        <v>1212</v>
      </c>
      <c r="H18" s="14">
        <v>1148</v>
      </c>
      <c r="I18" s="14">
        <v>1081</v>
      </c>
      <c r="J18" s="14">
        <v>722</v>
      </c>
      <c r="K18" s="14">
        <v>1458</v>
      </c>
      <c r="L18" s="14">
        <v>376</v>
      </c>
      <c r="M18" s="14">
        <v>182</v>
      </c>
      <c r="N18" s="12">
        <f t="shared" si="2"/>
        <v>9872</v>
      </c>
      <c r="O18"/>
    </row>
    <row r="19" spans="1:15" ht="18.75" customHeight="1">
      <c r="A19" s="15" t="s">
        <v>25</v>
      </c>
      <c r="B19" s="14">
        <v>40327</v>
      </c>
      <c r="C19" s="14">
        <v>25542</v>
      </c>
      <c r="D19" s="14">
        <v>22334</v>
      </c>
      <c r="E19" s="14">
        <v>4809</v>
      </c>
      <c r="F19" s="14">
        <v>22429</v>
      </c>
      <c r="G19" s="14">
        <v>34218</v>
      </c>
      <c r="H19" s="14">
        <v>27841</v>
      </c>
      <c r="I19" s="14">
        <v>27750</v>
      </c>
      <c r="J19" s="14">
        <v>19466</v>
      </c>
      <c r="K19" s="14">
        <v>25451</v>
      </c>
      <c r="L19" s="14">
        <v>8286</v>
      </c>
      <c r="M19" s="14">
        <v>4992</v>
      </c>
      <c r="N19" s="12">
        <f t="shared" si="2"/>
        <v>263445</v>
      </c>
      <c r="O19"/>
    </row>
    <row r="20" spans="1:15" ht="18.75" customHeight="1">
      <c r="A20" s="17" t="s">
        <v>10</v>
      </c>
      <c r="B20" s="18">
        <f>B21+B22+B23</f>
        <v>152835</v>
      </c>
      <c r="C20" s="18">
        <f>C21+C22+C23</f>
        <v>82430</v>
      </c>
      <c r="D20" s="18">
        <f>D21+D22+D23</f>
        <v>85751</v>
      </c>
      <c r="E20" s="18">
        <f>E21+E22+E23</f>
        <v>15371</v>
      </c>
      <c r="F20" s="18">
        <f aca="true" t="shared" si="6" ref="F20:M20">F21+F22+F23</f>
        <v>67534</v>
      </c>
      <c r="G20" s="18">
        <f t="shared" si="6"/>
        <v>119771</v>
      </c>
      <c r="H20" s="18">
        <f t="shared" si="6"/>
        <v>127709</v>
      </c>
      <c r="I20" s="18">
        <f t="shared" si="6"/>
        <v>125021</v>
      </c>
      <c r="J20" s="18">
        <f t="shared" si="6"/>
        <v>81600</v>
      </c>
      <c r="K20" s="18">
        <f t="shared" si="6"/>
        <v>125073</v>
      </c>
      <c r="L20" s="18">
        <f t="shared" si="6"/>
        <v>49952</v>
      </c>
      <c r="M20" s="18">
        <f t="shared" si="6"/>
        <v>27307</v>
      </c>
      <c r="N20" s="12">
        <f aca="true" t="shared" si="7" ref="N20:N26">SUM(B20:M20)</f>
        <v>1060354</v>
      </c>
      <c r="O20"/>
    </row>
    <row r="21" spans="1:15" ht="18.75" customHeight="1">
      <c r="A21" s="13" t="s">
        <v>11</v>
      </c>
      <c r="B21" s="14">
        <v>87708</v>
      </c>
      <c r="C21" s="14">
        <v>50274</v>
      </c>
      <c r="D21" s="14">
        <v>52030</v>
      </c>
      <c r="E21" s="14">
        <v>9198</v>
      </c>
      <c r="F21" s="14">
        <v>40089</v>
      </c>
      <c r="G21" s="14">
        <v>73526</v>
      </c>
      <c r="H21" s="14">
        <v>77942</v>
      </c>
      <c r="I21" s="14">
        <v>74854</v>
      </c>
      <c r="J21" s="14">
        <v>47869</v>
      </c>
      <c r="K21" s="14">
        <v>70948</v>
      </c>
      <c r="L21" s="14">
        <v>28401</v>
      </c>
      <c r="M21" s="14">
        <v>15242</v>
      </c>
      <c r="N21" s="12">
        <f t="shared" si="7"/>
        <v>628081</v>
      </c>
      <c r="O21"/>
    </row>
    <row r="22" spans="1:15" ht="18.75" customHeight="1">
      <c r="A22" s="13" t="s">
        <v>12</v>
      </c>
      <c r="B22" s="14">
        <v>59520</v>
      </c>
      <c r="C22" s="14">
        <v>27995</v>
      </c>
      <c r="D22" s="14">
        <v>30042</v>
      </c>
      <c r="E22" s="14">
        <v>5340</v>
      </c>
      <c r="F22" s="14">
        <v>23874</v>
      </c>
      <c r="G22" s="14">
        <v>39735</v>
      </c>
      <c r="H22" s="14">
        <v>44451</v>
      </c>
      <c r="I22" s="14">
        <v>45597</v>
      </c>
      <c r="J22" s="14">
        <v>30386</v>
      </c>
      <c r="K22" s="14">
        <v>49641</v>
      </c>
      <c r="L22" s="14">
        <v>19788</v>
      </c>
      <c r="M22" s="14">
        <v>11235</v>
      </c>
      <c r="N22" s="12">
        <f t="shared" si="7"/>
        <v>387604</v>
      </c>
      <c r="O22"/>
    </row>
    <row r="23" spans="1:15" ht="18.75" customHeight="1">
      <c r="A23" s="13" t="s">
        <v>13</v>
      </c>
      <c r="B23" s="14">
        <v>5607</v>
      </c>
      <c r="C23" s="14">
        <v>4161</v>
      </c>
      <c r="D23" s="14">
        <v>3679</v>
      </c>
      <c r="E23" s="14">
        <v>833</v>
      </c>
      <c r="F23" s="14">
        <v>3571</v>
      </c>
      <c r="G23" s="14">
        <v>6510</v>
      </c>
      <c r="H23" s="14">
        <v>5316</v>
      </c>
      <c r="I23" s="14">
        <v>4570</v>
      </c>
      <c r="J23" s="14">
        <v>3345</v>
      </c>
      <c r="K23" s="14">
        <v>4484</v>
      </c>
      <c r="L23" s="14">
        <v>1763</v>
      </c>
      <c r="M23" s="14">
        <v>830</v>
      </c>
      <c r="N23" s="12">
        <f t="shared" si="7"/>
        <v>44669</v>
      </c>
      <c r="O23"/>
    </row>
    <row r="24" spans="1:15" ht="18.75" customHeight="1">
      <c r="A24" s="17" t="s">
        <v>14</v>
      </c>
      <c r="B24" s="14">
        <f>B25+B26</f>
        <v>59842</v>
      </c>
      <c r="C24" s="14">
        <f>C25+C26</f>
        <v>44756</v>
      </c>
      <c r="D24" s="14">
        <f>D25+D26</f>
        <v>46031</v>
      </c>
      <c r="E24" s="14">
        <f>E25+E26</f>
        <v>10671</v>
      </c>
      <c r="F24" s="14">
        <f aca="true" t="shared" si="8" ref="F24:M24">F25+F26</f>
        <v>42365</v>
      </c>
      <c r="G24" s="14">
        <f t="shared" si="8"/>
        <v>72457</v>
      </c>
      <c r="H24" s="14">
        <f t="shared" si="8"/>
        <v>65058</v>
      </c>
      <c r="I24" s="14">
        <f t="shared" si="8"/>
        <v>45242</v>
      </c>
      <c r="J24" s="14">
        <f t="shared" si="8"/>
        <v>38192</v>
      </c>
      <c r="K24" s="14">
        <f t="shared" si="8"/>
        <v>36074</v>
      </c>
      <c r="L24" s="14">
        <f t="shared" si="8"/>
        <v>12435</v>
      </c>
      <c r="M24" s="14">
        <f t="shared" si="8"/>
        <v>5441</v>
      </c>
      <c r="N24" s="12">
        <f t="shared" si="7"/>
        <v>478564</v>
      </c>
      <c r="O24"/>
    </row>
    <row r="25" spans="1:15" ht="18.75" customHeight="1">
      <c r="A25" s="13" t="s">
        <v>15</v>
      </c>
      <c r="B25" s="14">
        <v>38299</v>
      </c>
      <c r="C25" s="14">
        <v>28644</v>
      </c>
      <c r="D25" s="14">
        <v>29460</v>
      </c>
      <c r="E25" s="14">
        <v>6829</v>
      </c>
      <c r="F25" s="14">
        <v>27114</v>
      </c>
      <c r="G25" s="14">
        <v>46372</v>
      </c>
      <c r="H25" s="14">
        <v>41637</v>
      </c>
      <c r="I25" s="14">
        <v>28955</v>
      </c>
      <c r="J25" s="14">
        <v>24443</v>
      </c>
      <c r="K25" s="14">
        <v>23087</v>
      </c>
      <c r="L25" s="14">
        <v>7958</v>
      </c>
      <c r="M25" s="14">
        <v>3482</v>
      </c>
      <c r="N25" s="12">
        <f t="shared" si="7"/>
        <v>306280</v>
      </c>
      <c r="O25"/>
    </row>
    <row r="26" spans="1:15" ht="18.75" customHeight="1">
      <c r="A26" s="13" t="s">
        <v>16</v>
      </c>
      <c r="B26" s="14">
        <v>21543</v>
      </c>
      <c r="C26" s="14">
        <v>16112</v>
      </c>
      <c r="D26" s="14">
        <v>16571</v>
      </c>
      <c r="E26" s="14">
        <v>3842</v>
      </c>
      <c r="F26" s="14">
        <v>15251</v>
      </c>
      <c r="G26" s="14">
        <v>26085</v>
      </c>
      <c r="H26" s="14">
        <v>23421</v>
      </c>
      <c r="I26" s="14">
        <v>16287</v>
      </c>
      <c r="J26" s="14">
        <v>13749</v>
      </c>
      <c r="K26" s="14">
        <v>12987</v>
      </c>
      <c r="L26" s="14">
        <v>4477</v>
      </c>
      <c r="M26" s="14">
        <v>1959</v>
      </c>
      <c r="N26" s="12">
        <f t="shared" si="7"/>
        <v>172284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0.9971145318593649</v>
      </c>
      <c r="C32" s="23">
        <f aca="true" t="shared" si="9" ref="C32:M32">(((+C$8+C$20)*C$29)+(C$24*C$30))/C$7</f>
        <v>0.9944124843945069</v>
      </c>
      <c r="D32" s="23">
        <f t="shared" si="9"/>
        <v>0.9978083279145252</v>
      </c>
      <c r="E32" s="23">
        <f t="shared" si="9"/>
        <v>0.9898480328414833</v>
      </c>
      <c r="F32" s="23">
        <f t="shared" si="9"/>
        <v>1</v>
      </c>
      <c r="G32" s="23">
        <f t="shared" si="9"/>
        <v>1</v>
      </c>
      <c r="H32" s="23">
        <f t="shared" si="9"/>
        <v>0.9960667687061072</v>
      </c>
      <c r="I32" s="23">
        <f t="shared" si="9"/>
        <v>0.9958990928519192</v>
      </c>
      <c r="J32" s="23">
        <f t="shared" si="9"/>
        <v>0.9983596384297859</v>
      </c>
      <c r="K32" s="23">
        <f t="shared" si="9"/>
        <v>0.9970564408226789</v>
      </c>
      <c r="L32" s="23">
        <f t="shared" si="9"/>
        <v>0.9983541056169815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1.7588103227467338</v>
      </c>
      <c r="C35" s="26">
        <f>C32*C34</f>
        <v>1.6947771971535581</v>
      </c>
      <c r="D35" s="26">
        <f>D32*D34</f>
        <v>1.5757389114426181</v>
      </c>
      <c r="E35" s="26">
        <f>E32*E34</f>
        <v>1.9996909959463645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1.6975965939058184</v>
      </c>
      <c r="I35" s="26">
        <f t="shared" si="10"/>
        <v>1.656877320777738</v>
      </c>
      <c r="J35" s="26">
        <f t="shared" si="10"/>
        <v>1.8706264545258897</v>
      </c>
      <c r="K35" s="26">
        <f t="shared" si="10"/>
        <v>1.7862266137338292</v>
      </c>
      <c r="L35" s="26">
        <f t="shared" si="10"/>
        <v>2.1242978659318132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-0.0028644441</v>
      </c>
      <c r="C36" s="26">
        <v>-0.0055687131</v>
      </c>
      <c r="D36" s="26">
        <v>-0.0026592789</v>
      </c>
      <c r="E36" s="26">
        <v>-0.0007324172</v>
      </c>
      <c r="F36" s="26">
        <v>-0.00295929</v>
      </c>
      <c r="G36" s="26">
        <v>-0.00215388</v>
      </c>
      <c r="H36" s="26">
        <v>-0.00217972</v>
      </c>
      <c r="I36" s="26">
        <v>0</v>
      </c>
      <c r="J36" s="26">
        <v>-0.0004207172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1613.5600000000002</v>
      </c>
      <c r="C38" s="65">
        <f t="shared" si="11"/>
        <v>2495.2400000000002</v>
      </c>
      <c r="D38" s="65">
        <f t="shared" si="11"/>
        <v>1108.52</v>
      </c>
      <c r="E38" s="65">
        <f t="shared" si="11"/>
        <v>81.32000000000001</v>
      </c>
      <c r="F38" s="65">
        <f t="shared" si="11"/>
        <v>1074.28</v>
      </c>
      <c r="G38" s="65">
        <f t="shared" si="11"/>
        <v>1194.1200000000001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8953.759999999998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259</v>
      </c>
      <c r="E39" s="67">
        <v>19</v>
      </c>
      <c r="F39" s="67">
        <v>251</v>
      </c>
      <c r="G39" s="67">
        <v>279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2092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889056.3154469087</v>
      </c>
      <c r="C42" s="69">
        <f aca="true" t="shared" si="12" ref="C42:N42">C43+C44+C45</f>
        <v>554542.0862565752</v>
      </c>
      <c r="D42" s="69">
        <f t="shared" si="12"/>
        <v>579289.2197021416</v>
      </c>
      <c r="E42" s="69">
        <f t="shared" si="12"/>
        <v>138127.4004896452</v>
      </c>
      <c r="F42" s="69">
        <f>F43+F44+F45</f>
        <v>522987.72078652005</v>
      </c>
      <c r="G42" s="69">
        <f>G43+G44+G45</f>
        <v>733233.4394577199</v>
      </c>
      <c r="H42" s="69">
        <f t="shared" si="12"/>
        <v>797634.12276788</v>
      </c>
      <c r="I42" s="69">
        <f t="shared" si="12"/>
        <v>700085.34498018</v>
      </c>
      <c r="J42" s="69">
        <f t="shared" si="12"/>
        <v>570568.1605016084</v>
      </c>
      <c r="K42" s="69">
        <f t="shared" si="12"/>
        <v>661096.7595558</v>
      </c>
      <c r="L42" s="69">
        <f t="shared" si="12"/>
        <v>345062.4481505</v>
      </c>
      <c r="M42" s="69">
        <f t="shared" si="12"/>
        <v>190234.5594072</v>
      </c>
      <c r="N42" s="69">
        <f t="shared" si="12"/>
        <v>6681917.577502678</v>
      </c>
    </row>
    <row r="43" spans="1:14" ht="18.75" customHeight="1">
      <c r="A43" s="66" t="s">
        <v>95</v>
      </c>
      <c r="B43" s="63">
        <f aca="true" t="shared" si="13" ref="B43:H43">B35*B7</f>
        <v>888890.42544394</v>
      </c>
      <c r="C43" s="63">
        <f t="shared" si="13"/>
        <v>553866.74624736</v>
      </c>
      <c r="D43" s="63">
        <f t="shared" si="13"/>
        <v>579158.1096839999</v>
      </c>
      <c r="E43" s="63">
        <f t="shared" si="13"/>
        <v>138096.66048905998</v>
      </c>
      <c r="F43" s="63">
        <f t="shared" si="13"/>
        <v>522753.3228</v>
      </c>
      <c r="G43" s="63">
        <f t="shared" si="13"/>
        <v>733120.4186</v>
      </c>
      <c r="H43" s="63">
        <f t="shared" si="13"/>
        <v>797451.09277704</v>
      </c>
      <c r="I43" s="63">
        <f>I35*I7</f>
        <v>700085.34498018</v>
      </c>
      <c r="J43" s="63">
        <f>J35*J7</f>
        <v>570546.6805097599</v>
      </c>
      <c r="K43" s="63">
        <f>K35*K7</f>
        <v>661096.7595558</v>
      </c>
      <c r="L43" s="63">
        <f>L35*L7</f>
        <v>345062.4481505</v>
      </c>
      <c r="M43" s="63">
        <f>M35*M7</f>
        <v>190230.607</v>
      </c>
      <c r="N43" s="65">
        <f>SUM(B43:M43)</f>
        <v>6680358.616237639</v>
      </c>
    </row>
    <row r="44" spans="1:14" ht="18.75" customHeight="1">
      <c r="A44" s="66" t="s">
        <v>96</v>
      </c>
      <c r="B44" s="63">
        <f aca="true" t="shared" si="14" ref="B44:M44">B36*B7</f>
        <v>-1447.6699970313</v>
      </c>
      <c r="C44" s="63">
        <f t="shared" si="14"/>
        <v>-1819.8999907848</v>
      </c>
      <c r="D44" s="63">
        <f t="shared" si="14"/>
        <v>-977.4099818583001</v>
      </c>
      <c r="E44" s="63">
        <f t="shared" si="14"/>
        <v>-50.5799994148</v>
      </c>
      <c r="F44" s="63">
        <f t="shared" si="14"/>
        <v>-839.88201348</v>
      </c>
      <c r="G44" s="63">
        <f t="shared" si="14"/>
        <v>-1081.09914228</v>
      </c>
      <c r="H44" s="63">
        <f t="shared" si="14"/>
        <v>-1023.93000916</v>
      </c>
      <c r="I44" s="63">
        <f t="shared" si="14"/>
        <v>0</v>
      </c>
      <c r="J44" s="63">
        <f t="shared" si="14"/>
        <v>-128.3200081516</v>
      </c>
      <c r="K44" s="63">
        <f t="shared" si="14"/>
        <v>0</v>
      </c>
      <c r="L44" s="63">
        <f t="shared" si="14"/>
        <v>0</v>
      </c>
      <c r="M44" s="63">
        <f t="shared" si="14"/>
        <v>-26.0075928</v>
      </c>
      <c r="N44" s="28">
        <f>SUM(B44:M44)</f>
        <v>-7394.798734960799</v>
      </c>
    </row>
    <row r="45" spans="1:14" ht="18.75" customHeight="1">
      <c r="A45" s="66" t="s">
        <v>48</v>
      </c>
      <c r="B45" s="63">
        <f aca="true" t="shared" si="15" ref="B45:M45">B38</f>
        <v>1613.5600000000002</v>
      </c>
      <c r="C45" s="63">
        <f t="shared" si="15"/>
        <v>2495.2400000000002</v>
      </c>
      <c r="D45" s="63">
        <f t="shared" si="15"/>
        <v>1108.52</v>
      </c>
      <c r="E45" s="63">
        <f t="shared" si="15"/>
        <v>81.32000000000001</v>
      </c>
      <c r="F45" s="63">
        <f t="shared" si="15"/>
        <v>1074.28</v>
      </c>
      <c r="G45" s="63">
        <f t="shared" si="15"/>
        <v>1194.1200000000001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8953.759999999998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-110162.74</v>
      </c>
      <c r="C47" s="28">
        <f t="shared" si="16"/>
        <v>-92914.84</v>
      </c>
      <c r="D47" s="28">
        <f t="shared" si="16"/>
        <v>-63103.52</v>
      </c>
      <c r="E47" s="28">
        <f t="shared" si="16"/>
        <v>-17631.28</v>
      </c>
      <c r="F47" s="28">
        <f t="shared" si="16"/>
        <v>-52540.02</v>
      </c>
      <c r="G47" s="28">
        <f t="shared" si="16"/>
        <v>-101347.18</v>
      </c>
      <c r="H47" s="28">
        <f t="shared" si="16"/>
        <v>-128974.38</v>
      </c>
      <c r="I47" s="28">
        <f t="shared" si="16"/>
        <v>-65230.82</v>
      </c>
      <c r="J47" s="28">
        <f t="shared" si="16"/>
        <v>-86031.24</v>
      </c>
      <c r="K47" s="28">
        <f t="shared" si="16"/>
        <v>-68089.18</v>
      </c>
      <c r="L47" s="28">
        <f t="shared" si="16"/>
        <v>-55703.16</v>
      </c>
      <c r="M47" s="28">
        <f t="shared" si="16"/>
        <v>-27008.28</v>
      </c>
      <c r="N47" s="28">
        <f t="shared" si="16"/>
        <v>-868736.64</v>
      </c>
      <c r="P47" s="40"/>
    </row>
    <row r="48" spans="1:16" ht="18.75" customHeight="1">
      <c r="A48" s="17" t="s">
        <v>50</v>
      </c>
      <c r="B48" s="29">
        <f>B49+B50</f>
        <v>-101559.5</v>
      </c>
      <c r="C48" s="29">
        <f>C49+C50</f>
        <v>-88795</v>
      </c>
      <c r="D48" s="29">
        <f>D49+D50</f>
        <v>-65954</v>
      </c>
      <c r="E48" s="29">
        <f>E49+E50</f>
        <v>-13713</v>
      </c>
      <c r="F48" s="29">
        <f aca="true" t="shared" si="17" ref="F48:M48">F49+F50</f>
        <v>-50431.5</v>
      </c>
      <c r="G48" s="29">
        <f t="shared" si="17"/>
        <v>-99823.5</v>
      </c>
      <c r="H48" s="29">
        <f t="shared" si="17"/>
        <v>-127172.5</v>
      </c>
      <c r="I48" s="29">
        <f t="shared" si="17"/>
        <v>-62331.5</v>
      </c>
      <c r="J48" s="29">
        <f t="shared" si="17"/>
        <v>-77357</v>
      </c>
      <c r="K48" s="29">
        <f t="shared" si="17"/>
        <v>-63388.5</v>
      </c>
      <c r="L48" s="29">
        <f t="shared" si="17"/>
        <v>-47355</v>
      </c>
      <c r="M48" s="29">
        <f t="shared" si="17"/>
        <v>-25872</v>
      </c>
      <c r="N48" s="28">
        <f aca="true" t="shared" si="18" ref="N48:N59">SUM(B48:M48)</f>
        <v>-823753</v>
      </c>
      <c r="P48" s="40"/>
    </row>
    <row r="49" spans="1:16" ht="18.75" customHeight="1">
      <c r="A49" s="13" t="s">
        <v>51</v>
      </c>
      <c r="B49" s="20">
        <f>ROUND(-B9*$D$3,2)</f>
        <v>-101559.5</v>
      </c>
      <c r="C49" s="20">
        <f>ROUND(-C9*$D$3,2)</f>
        <v>-88795</v>
      </c>
      <c r="D49" s="20">
        <f>ROUND(-D9*$D$3,2)</f>
        <v>-65954</v>
      </c>
      <c r="E49" s="20">
        <f>ROUND(-E9*$D$3,2)</f>
        <v>-13713</v>
      </c>
      <c r="F49" s="20">
        <f aca="true" t="shared" si="19" ref="F49:M49">ROUND(-F9*$D$3,2)</f>
        <v>-50431.5</v>
      </c>
      <c r="G49" s="20">
        <f t="shared" si="19"/>
        <v>-99823.5</v>
      </c>
      <c r="H49" s="20">
        <f t="shared" si="19"/>
        <v>-127172.5</v>
      </c>
      <c r="I49" s="20">
        <f t="shared" si="19"/>
        <v>-62331.5</v>
      </c>
      <c r="J49" s="20">
        <f t="shared" si="19"/>
        <v>-77357</v>
      </c>
      <c r="K49" s="20">
        <f t="shared" si="19"/>
        <v>-63388.5</v>
      </c>
      <c r="L49" s="20">
        <f t="shared" si="19"/>
        <v>-47355</v>
      </c>
      <c r="M49" s="20">
        <f t="shared" si="19"/>
        <v>-25872</v>
      </c>
      <c r="N49" s="54">
        <f t="shared" si="18"/>
        <v>-823753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-8603.24</v>
      </c>
      <c r="C51" s="29">
        <f aca="true" t="shared" si="21" ref="C51:M51">SUM(C52:C58)</f>
        <v>-4119.84</v>
      </c>
      <c r="D51" s="29">
        <f t="shared" si="21"/>
        <v>2850.48</v>
      </c>
      <c r="E51" s="29">
        <f t="shared" si="21"/>
        <v>-3918.2799999999997</v>
      </c>
      <c r="F51" s="29">
        <f t="shared" si="21"/>
        <v>-2108.52</v>
      </c>
      <c r="G51" s="29">
        <f t="shared" si="21"/>
        <v>-1523.68</v>
      </c>
      <c r="H51" s="29">
        <f t="shared" si="21"/>
        <v>-1801.88</v>
      </c>
      <c r="I51" s="29">
        <f t="shared" si="21"/>
        <v>-2899.32</v>
      </c>
      <c r="J51" s="29">
        <f t="shared" si="21"/>
        <v>-8674.24</v>
      </c>
      <c r="K51" s="29">
        <f t="shared" si="21"/>
        <v>-4700.68</v>
      </c>
      <c r="L51" s="29">
        <f t="shared" si="21"/>
        <v>-8348.16</v>
      </c>
      <c r="M51" s="29">
        <f t="shared" si="21"/>
        <v>-1136.28</v>
      </c>
      <c r="N51" s="29">
        <f>SUM(N52:N58)</f>
        <v>-44983.64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-6750</v>
      </c>
      <c r="C54" s="27">
        <v>-4000</v>
      </c>
      <c r="D54" s="27">
        <v>0</v>
      </c>
      <c r="E54" s="27">
        <v>-1250</v>
      </c>
      <c r="F54" s="27">
        <v>-1000</v>
      </c>
      <c r="G54" s="27">
        <v>0</v>
      </c>
      <c r="H54" s="27">
        <v>0</v>
      </c>
      <c r="I54" s="27">
        <v>-250</v>
      </c>
      <c r="J54" s="27">
        <v>-6500</v>
      </c>
      <c r="K54" s="27">
        <v>-2000</v>
      </c>
      <c r="L54" s="27">
        <v>-6250</v>
      </c>
      <c r="M54" s="27">
        <v>0</v>
      </c>
      <c r="N54" s="27">
        <f t="shared" si="18"/>
        <v>-28000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-2022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-741.4</v>
      </c>
      <c r="M56" s="27">
        <v>-404.4</v>
      </c>
      <c r="N56" s="27">
        <f t="shared" si="18"/>
        <v>-3167.8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2850.48</v>
      </c>
      <c r="E58" s="27">
        <v>-646.28</v>
      </c>
      <c r="F58" s="27">
        <v>-1108.52</v>
      </c>
      <c r="G58" s="27">
        <v>-1523.68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-13815.84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778893.5754469087</v>
      </c>
      <c r="C61" s="32">
        <f t="shared" si="22"/>
        <v>461627.2462565752</v>
      </c>
      <c r="D61" s="32">
        <f t="shared" si="22"/>
        <v>516185.6997021416</v>
      </c>
      <c r="E61" s="32">
        <f t="shared" si="22"/>
        <v>120496.1204896452</v>
      </c>
      <c r="F61" s="32">
        <f t="shared" si="22"/>
        <v>470447.70078652</v>
      </c>
      <c r="G61" s="32">
        <f t="shared" si="22"/>
        <v>631886.25945772</v>
      </c>
      <c r="H61" s="32">
        <f t="shared" si="22"/>
        <v>668659.74276788</v>
      </c>
      <c r="I61" s="32">
        <f t="shared" si="22"/>
        <v>634854.5249801801</v>
      </c>
      <c r="J61" s="32">
        <f t="shared" si="22"/>
        <v>484536.9205016084</v>
      </c>
      <c r="K61" s="32">
        <f t="shared" si="22"/>
        <v>593007.5795558</v>
      </c>
      <c r="L61" s="32">
        <f t="shared" si="22"/>
        <v>289359.28815050004</v>
      </c>
      <c r="M61" s="32">
        <f t="shared" si="22"/>
        <v>163226.2794072</v>
      </c>
      <c r="N61" s="32">
        <f>SUM(B61:M61)</f>
        <v>5813180.937502679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778893.57</v>
      </c>
      <c r="C64" s="42">
        <f aca="true" t="shared" si="23" ref="C64:M64">SUM(C65:C78)</f>
        <v>461627.23000000004</v>
      </c>
      <c r="D64" s="42">
        <f t="shared" si="23"/>
        <v>516185.7</v>
      </c>
      <c r="E64" s="42">
        <f t="shared" si="23"/>
        <v>120496.12</v>
      </c>
      <c r="F64" s="42">
        <f t="shared" si="23"/>
        <v>470447.7</v>
      </c>
      <c r="G64" s="42">
        <f t="shared" si="23"/>
        <v>631886.26</v>
      </c>
      <c r="H64" s="42">
        <f t="shared" si="23"/>
        <v>668659.74</v>
      </c>
      <c r="I64" s="42">
        <f t="shared" si="23"/>
        <v>634854.52</v>
      </c>
      <c r="J64" s="42">
        <f t="shared" si="23"/>
        <v>484536.92</v>
      </c>
      <c r="K64" s="42">
        <f t="shared" si="23"/>
        <v>593007.58</v>
      </c>
      <c r="L64" s="42">
        <f t="shared" si="23"/>
        <v>289359.29</v>
      </c>
      <c r="M64" s="42">
        <f t="shared" si="23"/>
        <v>163226.28</v>
      </c>
      <c r="N64" s="32">
        <f>SUM(N65:N78)</f>
        <v>5813180.91</v>
      </c>
      <c r="P64" s="40"/>
    </row>
    <row r="65" spans="1:14" ht="18.75" customHeight="1">
      <c r="A65" s="17" t="s">
        <v>101</v>
      </c>
      <c r="B65" s="42">
        <v>153688.5</v>
      </c>
      <c r="C65" s="42">
        <v>146034.95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299723.45</v>
      </c>
    </row>
    <row r="66" spans="1:14" ht="18.75" customHeight="1">
      <c r="A66" s="17" t="s">
        <v>102</v>
      </c>
      <c r="B66" s="42">
        <v>625205.07</v>
      </c>
      <c r="C66" s="42">
        <v>315592.28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940797.35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516185.7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516185.7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120496.12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120496.12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470447.7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470447.7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631886.26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631886.26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514240.3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514240.3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154419.44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154419.44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634854.52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634854.52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484536.92</v>
      </c>
      <c r="K74" s="41">
        <v>0</v>
      </c>
      <c r="L74" s="41">
        <v>0</v>
      </c>
      <c r="M74" s="41">
        <v>0</v>
      </c>
      <c r="N74" s="32">
        <f t="shared" si="24"/>
        <v>484536.92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593007.58</v>
      </c>
      <c r="L75" s="41">
        <v>0</v>
      </c>
      <c r="M75" s="70"/>
      <c r="N75" s="29">
        <f t="shared" si="24"/>
        <v>593007.58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289359.29</v>
      </c>
      <c r="M76" s="41">
        <v>0</v>
      </c>
      <c r="N76" s="32">
        <f t="shared" si="24"/>
        <v>289359.29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163226.28</v>
      </c>
      <c r="N77" s="29">
        <f t="shared" si="24"/>
        <v>163226.28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1.9708852441031268</v>
      </c>
      <c r="C82" s="52">
        <v>1.9070693142315391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1.712145359124958</v>
      </c>
      <c r="C83" s="52">
        <v>1.6078655154865922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1.5757389123023724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1.9996909888645942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1.8418999901343143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1.460600002789228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1.7183034257285812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1.6354420308373798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1.6568773089912505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1.8706264528545622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1.7862266149340194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2.124297877317836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2.0890000329442255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2015-05-04T19:43:40Z</dcterms:modified>
  <cp:category/>
  <cp:version/>
  <cp:contentType/>
  <cp:contentStatus/>
</cp:coreProperties>
</file>