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<sst xmlns="http://schemas.openxmlformats.org/spreadsheetml/2006/main" count="108" uniqueCount="106">
  <si>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</si>
  <si>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</si>
  <si>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</si>
  <si>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</si>
  <si>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</si>
  <si>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</si>
  <si>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</si>
  <si>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</si>
  <si>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</si>
  <si>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</si>
  <si>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</si>
  <si>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</si>
  <si>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</si>
  <si>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</si>
  <si>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</si>
  <si>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</si>
  <si>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</si>
  <si>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</si>
  <si>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</si>
  <si>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</si>
  <si>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</si>
  <si>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</si>
  <si>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</si>
  <si>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</si>
  <si>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</si>
  <si>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</si>
  <si>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</si>
  <si>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</si>
  <si>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</si>
  <si>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</si>
  <si>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</si>
  <si>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</si>
  <si>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</si>
  <si>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</si>
  <si>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</si>
  <si>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</si>
  <si>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</si>
  <si>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</si>
  <si>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</si>
  <si>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</si>
  <si>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</si>
  <si>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</si>
  <si>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</si>
  <si>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</si>
  <si>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</si>
  <si>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</si>
  <si>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</si>
  <si>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</si>
  <si>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</si>
  <si>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</si>
  <si>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</si>
  <si>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</si>
  <si>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</si>
  <si>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</si>
  <si>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</si>
  <si>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</si>
  <si>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</si>
  <si>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</si>
  <si>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</si>
  <si>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</si>
  <si>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</si>
  <si>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</si>
  <si>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</si>
  <si>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</si>
  <si>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</si>
  <si>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</si>
  <si>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</si>
  <si>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</si>
  <si>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</si>
  <si>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</si>
  <si>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</si>
  <si>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</si>
  <si>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</si>
  <si>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</si>
  <si>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</si>
  <si>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</si>
  <si>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</si>
  <si>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</si>
  <si>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</si>
  <si>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</si>
  <si>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</si>
  <si>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</si>
  <si>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</si>
  <si>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</si>
  <si>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</si>
  <si>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</si>
  <si>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</si>
  <si>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</si>
  <si>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</si>
  <si>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</si>
  <si>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</si>
  <si>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</si>
  <si>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</si>
  <si>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</si>
  <si>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</si>
  <si>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</si>
  <si>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</si>
  <si>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</si>
  <si>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</si>
  <si>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</si>
  <si>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</si>
  <si>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</si>
  <si>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</si>
  <si>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</si>
  <si>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</si>
  <si>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26/04/15 - VENCIMENTO 04/05/15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</si>
</sst>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6955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6955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69550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16.00390625" style="1" customWidth="1"/>
    <col min="12" max="12" width="15.7539062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220940</v>
      </c>
      <c r="C7" s="10">
        <f>C8+C20+C24</f>
        <v>114508</v>
      </c>
      <c r="D7" s="10">
        <f>D8+D20+D24</f>
        <v>163843</v>
      </c>
      <c r="E7" s="10">
        <f>E8+E20+E24</f>
        <v>31525</v>
      </c>
      <c r="F7" s="10">
        <f aca="true" t="shared" si="0" ref="F7:M7">F8+F20+F24</f>
        <v>126214</v>
      </c>
      <c r="G7" s="10">
        <f t="shared" si="0"/>
        <v>191159</v>
      </c>
      <c r="H7" s="10">
        <f t="shared" si="0"/>
        <v>177685</v>
      </c>
      <c r="I7" s="10">
        <f t="shared" si="0"/>
        <v>192333</v>
      </c>
      <c r="J7" s="10">
        <f t="shared" si="0"/>
        <v>135729</v>
      </c>
      <c r="K7" s="10">
        <f t="shared" si="0"/>
        <v>189544</v>
      </c>
      <c r="L7" s="10">
        <f t="shared" si="0"/>
        <v>62651</v>
      </c>
      <c r="M7" s="10">
        <f t="shared" si="0"/>
        <v>30598</v>
      </c>
      <c r="N7" s="10">
        <f>+N8+N20+N24</f>
        <v>1636729</v>
      </c>
      <c r="O7"/>
      <c r="P7" s="39"/>
    </row>
    <row r="8" spans="1:15" ht="18.75" customHeight="1">
      <c r="A8" s="11" t="s">
        <v>27</v>
      </c>
      <c r="B8" s="12">
        <f>+B9+B12+B16</f>
        <v>125170</v>
      </c>
      <c r="C8" s="12">
        <f>+C9+C12+C16</f>
        <v>67745</v>
      </c>
      <c r="D8" s="12">
        <f>+D9+D12+D16</f>
        <v>98114</v>
      </c>
      <c r="E8" s="12">
        <f>+E9+E12+E16</f>
        <v>18834</v>
      </c>
      <c r="F8" s="12">
        <f aca="true" t="shared" si="1" ref="F8:M8">+F9+F12+F16</f>
        <v>73861</v>
      </c>
      <c r="G8" s="12">
        <f t="shared" si="1"/>
        <v>114636</v>
      </c>
      <c r="H8" s="12">
        <f t="shared" si="1"/>
        <v>105625</v>
      </c>
      <c r="I8" s="12">
        <f t="shared" si="1"/>
        <v>108430</v>
      </c>
      <c r="J8" s="12">
        <f t="shared" si="1"/>
        <v>79843</v>
      </c>
      <c r="K8" s="12">
        <f t="shared" si="1"/>
        <v>105063</v>
      </c>
      <c r="L8" s="12">
        <f t="shared" si="1"/>
        <v>37529</v>
      </c>
      <c r="M8" s="12">
        <f t="shared" si="1"/>
        <v>19293</v>
      </c>
      <c r="N8" s="12">
        <f>SUM(B8:M8)</f>
        <v>954143</v>
      </c>
      <c r="O8"/>
    </row>
    <row r="9" spans="1:15" ht="18.75" customHeight="1">
      <c r="A9" s="13" t="s">
        <v>4</v>
      </c>
      <c r="B9" s="14">
        <v>20418</v>
      </c>
      <c r="C9" s="14">
        <v>13514</v>
      </c>
      <c r="D9" s="14">
        <v>13459</v>
      </c>
      <c r="E9" s="14">
        <v>2445</v>
      </c>
      <c r="F9" s="14">
        <v>9651</v>
      </c>
      <c r="G9" s="14">
        <v>17592</v>
      </c>
      <c r="H9" s="14">
        <v>21382</v>
      </c>
      <c r="I9" s="14">
        <v>12196</v>
      </c>
      <c r="J9" s="14">
        <v>13862</v>
      </c>
      <c r="K9" s="14">
        <v>12800</v>
      </c>
      <c r="L9" s="14">
        <v>6644</v>
      </c>
      <c r="M9" s="14">
        <v>3168</v>
      </c>
      <c r="N9" s="12">
        <f aca="true" t="shared" si="2" ref="N9:N19">SUM(B9:M9)</f>
        <v>147131</v>
      </c>
      <c r="O9"/>
    </row>
    <row r="10" spans="1:15" ht="18.75" customHeight="1">
      <c r="A10" s="15" t="s">
        <v>5</v>
      </c>
      <c r="B10" s="14">
        <f>+B9-B11</f>
        <v>20418</v>
      </c>
      <c r="C10" s="14">
        <f>+C9-C11</f>
        <v>13514</v>
      </c>
      <c r="D10" s="14">
        <f>+D9-D11</f>
        <v>13459</v>
      </c>
      <c r="E10" s="14">
        <f>+E9-E11</f>
        <v>2445</v>
      </c>
      <c r="F10" s="14">
        <f aca="true" t="shared" si="3" ref="F10:M10">+F9-F11</f>
        <v>9651</v>
      </c>
      <c r="G10" s="14">
        <f t="shared" si="3"/>
        <v>17592</v>
      </c>
      <c r="H10" s="14">
        <f t="shared" si="3"/>
        <v>21382</v>
      </c>
      <c r="I10" s="14">
        <f t="shared" si="3"/>
        <v>12196</v>
      </c>
      <c r="J10" s="14">
        <f t="shared" si="3"/>
        <v>13862</v>
      </c>
      <c r="K10" s="14">
        <f t="shared" si="3"/>
        <v>12800</v>
      </c>
      <c r="L10" s="14">
        <f t="shared" si="3"/>
        <v>6644</v>
      </c>
      <c r="M10" s="14">
        <f t="shared" si="3"/>
        <v>3168</v>
      </c>
      <c r="N10" s="12">
        <f t="shared" si="2"/>
        <v>147131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86774</v>
      </c>
      <c r="C12" s="14">
        <f>C13+C14+C15</f>
        <v>45171</v>
      </c>
      <c r="D12" s="14">
        <f>D13+D14+D15</f>
        <v>74492</v>
      </c>
      <c r="E12" s="14">
        <f>E13+E14+E15</f>
        <v>14209</v>
      </c>
      <c r="F12" s="14">
        <f aca="true" t="shared" si="4" ref="F12:M12">F13+F14+F15</f>
        <v>54921</v>
      </c>
      <c r="G12" s="14">
        <f t="shared" si="4"/>
        <v>83399</v>
      </c>
      <c r="H12" s="14">
        <f t="shared" si="4"/>
        <v>73147</v>
      </c>
      <c r="I12" s="14">
        <f t="shared" si="4"/>
        <v>82768</v>
      </c>
      <c r="J12" s="14">
        <f t="shared" si="4"/>
        <v>56681</v>
      </c>
      <c r="K12" s="14">
        <f t="shared" si="4"/>
        <v>79003</v>
      </c>
      <c r="L12" s="14">
        <f t="shared" si="4"/>
        <v>27348</v>
      </c>
      <c r="M12" s="14">
        <f t="shared" si="4"/>
        <v>14445</v>
      </c>
      <c r="N12" s="12">
        <f t="shared" si="2"/>
        <v>692358</v>
      </c>
      <c r="O12"/>
    </row>
    <row r="13" spans="1:15" ht="18.75" customHeight="1">
      <c r="A13" s="15" t="s">
        <v>7</v>
      </c>
      <c r="B13" s="14">
        <v>44650</v>
      </c>
      <c r="C13" s="14">
        <v>23998</v>
      </c>
      <c r="D13" s="14">
        <v>37899</v>
      </c>
      <c r="E13" s="14">
        <v>7220</v>
      </c>
      <c r="F13" s="14">
        <v>29119</v>
      </c>
      <c r="G13" s="14">
        <v>44270</v>
      </c>
      <c r="H13" s="14">
        <v>39492</v>
      </c>
      <c r="I13" s="14">
        <v>43083</v>
      </c>
      <c r="J13" s="14">
        <v>28298</v>
      </c>
      <c r="K13" s="14">
        <v>38601</v>
      </c>
      <c r="L13" s="14">
        <v>12820</v>
      </c>
      <c r="M13" s="14">
        <v>6780</v>
      </c>
      <c r="N13" s="12">
        <f t="shared" si="2"/>
        <v>356230</v>
      </c>
      <c r="O13"/>
    </row>
    <row r="14" spans="1:15" ht="18.75" customHeight="1">
      <c r="A14" s="15" t="s">
        <v>8</v>
      </c>
      <c r="B14" s="14">
        <v>39167</v>
      </c>
      <c r="C14" s="14">
        <v>19101</v>
      </c>
      <c r="D14" s="14">
        <v>34142</v>
      </c>
      <c r="E14" s="14">
        <v>6335</v>
      </c>
      <c r="F14" s="14">
        <v>23424</v>
      </c>
      <c r="G14" s="14">
        <v>34963</v>
      </c>
      <c r="H14" s="14">
        <v>30651</v>
      </c>
      <c r="I14" s="14">
        <v>37360</v>
      </c>
      <c r="J14" s="14">
        <v>26318</v>
      </c>
      <c r="K14" s="14">
        <v>38013</v>
      </c>
      <c r="L14" s="14">
        <v>13652</v>
      </c>
      <c r="M14" s="14">
        <v>7277</v>
      </c>
      <c r="N14" s="12">
        <f t="shared" si="2"/>
        <v>310403</v>
      </c>
      <c r="O14"/>
    </row>
    <row r="15" spans="1:15" ht="18.75" customHeight="1">
      <c r="A15" s="15" t="s">
        <v>9</v>
      </c>
      <c r="B15" s="14">
        <v>2957</v>
      </c>
      <c r="C15" s="14">
        <v>2072</v>
      </c>
      <c r="D15" s="14">
        <v>2451</v>
      </c>
      <c r="E15" s="14">
        <v>654</v>
      </c>
      <c r="F15" s="14">
        <v>2378</v>
      </c>
      <c r="G15" s="14">
        <v>4166</v>
      </c>
      <c r="H15" s="14">
        <v>3004</v>
      </c>
      <c r="I15" s="14">
        <v>2325</v>
      </c>
      <c r="J15" s="14">
        <v>2065</v>
      </c>
      <c r="K15" s="14">
        <v>2389</v>
      </c>
      <c r="L15" s="14">
        <v>876</v>
      </c>
      <c r="M15" s="14">
        <v>388</v>
      </c>
      <c r="N15" s="12">
        <f t="shared" si="2"/>
        <v>25725</v>
      </c>
      <c r="O15"/>
    </row>
    <row r="16" spans="1:14" ht="18.75" customHeight="1">
      <c r="A16" s="16" t="s">
        <v>26</v>
      </c>
      <c r="B16" s="14">
        <f>B17+B18+B19</f>
        <v>17978</v>
      </c>
      <c r="C16" s="14">
        <f>C17+C18+C19</f>
        <v>9060</v>
      </c>
      <c r="D16" s="14">
        <f>D17+D18+D19</f>
        <v>10163</v>
      </c>
      <c r="E16" s="14">
        <f>E17+E18+E19</f>
        <v>2180</v>
      </c>
      <c r="F16" s="14">
        <f aca="true" t="shared" si="5" ref="F16:M16">F17+F18+F19</f>
        <v>9289</v>
      </c>
      <c r="G16" s="14">
        <f t="shared" si="5"/>
        <v>13645</v>
      </c>
      <c r="H16" s="14">
        <f t="shared" si="5"/>
        <v>11096</v>
      </c>
      <c r="I16" s="14">
        <f t="shared" si="5"/>
        <v>13466</v>
      </c>
      <c r="J16" s="14">
        <f t="shared" si="5"/>
        <v>9300</v>
      </c>
      <c r="K16" s="14">
        <f t="shared" si="5"/>
        <v>13260</v>
      </c>
      <c r="L16" s="14">
        <f t="shared" si="5"/>
        <v>3537</v>
      </c>
      <c r="M16" s="14">
        <f t="shared" si="5"/>
        <v>1680</v>
      </c>
      <c r="N16" s="12">
        <f t="shared" si="2"/>
        <v>114654</v>
      </c>
    </row>
    <row r="17" spans="1:15" ht="18.75" customHeight="1">
      <c r="A17" s="15" t="s">
        <v>23</v>
      </c>
      <c r="B17" s="14">
        <v>3715</v>
      </c>
      <c r="C17" s="14">
        <v>2067</v>
      </c>
      <c r="D17" s="14">
        <v>2396</v>
      </c>
      <c r="E17" s="14">
        <v>528</v>
      </c>
      <c r="F17" s="14">
        <v>2241</v>
      </c>
      <c r="G17" s="14">
        <v>3607</v>
      </c>
      <c r="H17" s="14">
        <v>3021</v>
      </c>
      <c r="I17" s="14">
        <v>3186</v>
      </c>
      <c r="J17" s="14">
        <v>2348</v>
      </c>
      <c r="K17" s="14">
        <v>3348</v>
      </c>
      <c r="L17" s="14">
        <v>943</v>
      </c>
      <c r="M17" s="14">
        <v>437</v>
      </c>
      <c r="N17" s="12">
        <f t="shared" si="2"/>
        <v>27837</v>
      </c>
      <c r="O17"/>
    </row>
    <row r="18" spans="1:15" ht="18.75" customHeight="1">
      <c r="A18" s="15" t="s">
        <v>24</v>
      </c>
      <c r="B18" s="14">
        <v>667</v>
      </c>
      <c r="C18" s="14">
        <v>278</v>
      </c>
      <c r="D18" s="14">
        <v>435</v>
      </c>
      <c r="E18" s="14">
        <v>104</v>
      </c>
      <c r="F18" s="14">
        <v>411</v>
      </c>
      <c r="G18" s="14">
        <v>451</v>
      </c>
      <c r="H18" s="14">
        <v>467</v>
      </c>
      <c r="I18" s="14">
        <v>560</v>
      </c>
      <c r="J18" s="14">
        <v>447</v>
      </c>
      <c r="K18" s="14">
        <v>954</v>
      </c>
      <c r="L18" s="14">
        <v>216</v>
      </c>
      <c r="M18" s="14">
        <v>106</v>
      </c>
      <c r="N18" s="12">
        <f t="shared" si="2"/>
        <v>5096</v>
      </c>
      <c r="O18"/>
    </row>
    <row r="19" spans="1:15" ht="18.75" customHeight="1">
      <c r="A19" s="15" t="s">
        <v>25</v>
      </c>
      <c r="B19" s="14">
        <v>13596</v>
      </c>
      <c r="C19" s="14">
        <v>6715</v>
      </c>
      <c r="D19" s="14">
        <v>7332</v>
      </c>
      <c r="E19" s="14">
        <v>1548</v>
      </c>
      <c r="F19" s="14">
        <v>6637</v>
      </c>
      <c r="G19" s="14">
        <v>9587</v>
      </c>
      <c r="H19" s="14">
        <v>7608</v>
      </c>
      <c r="I19" s="14">
        <v>9720</v>
      </c>
      <c r="J19" s="14">
        <v>6505</v>
      </c>
      <c r="K19" s="14">
        <v>8958</v>
      </c>
      <c r="L19" s="14">
        <v>2378</v>
      </c>
      <c r="M19" s="14">
        <v>1137</v>
      </c>
      <c r="N19" s="12">
        <f t="shared" si="2"/>
        <v>81721</v>
      </c>
      <c r="O19"/>
    </row>
    <row r="20" spans="1:15" ht="18.75" customHeight="1">
      <c r="A20" s="17" t="s">
        <v>10</v>
      </c>
      <c r="B20" s="18">
        <f>B21+B22+B23</f>
        <v>64991</v>
      </c>
      <c r="C20" s="18">
        <f>C21+C22+C23</f>
        <v>28252</v>
      </c>
      <c r="D20" s="18">
        <f>D21+D22+D23</f>
        <v>41166</v>
      </c>
      <c r="E20" s="18">
        <f>E21+E22+E23</f>
        <v>7797</v>
      </c>
      <c r="F20" s="18">
        <f aca="true" t="shared" si="6" ref="F20:M20">F21+F22+F23</f>
        <v>30132</v>
      </c>
      <c r="G20" s="18">
        <f t="shared" si="6"/>
        <v>44042</v>
      </c>
      <c r="H20" s="18">
        <f t="shared" si="6"/>
        <v>42761</v>
      </c>
      <c r="I20" s="18">
        <f t="shared" si="6"/>
        <v>59883</v>
      </c>
      <c r="J20" s="18">
        <f t="shared" si="6"/>
        <v>35354</v>
      </c>
      <c r="K20" s="18">
        <f t="shared" si="6"/>
        <v>63700</v>
      </c>
      <c r="L20" s="18">
        <f t="shared" si="6"/>
        <v>19040</v>
      </c>
      <c r="M20" s="18">
        <f t="shared" si="6"/>
        <v>9062</v>
      </c>
      <c r="N20" s="12">
        <f aca="true" t="shared" si="7" ref="N20:N26">SUM(B20:M20)</f>
        <v>446180</v>
      </c>
      <c r="O20"/>
    </row>
    <row r="21" spans="1:15" ht="18.75" customHeight="1">
      <c r="A21" s="13" t="s">
        <v>11</v>
      </c>
      <c r="B21" s="14">
        <v>39557</v>
      </c>
      <c r="C21" s="14">
        <v>18839</v>
      </c>
      <c r="D21" s="14">
        <v>24932</v>
      </c>
      <c r="E21" s="14">
        <v>4771</v>
      </c>
      <c r="F21" s="14">
        <v>18285</v>
      </c>
      <c r="G21" s="14">
        <v>27494</v>
      </c>
      <c r="H21" s="14">
        <v>27048</v>
      </c>
      <c r="I21" s="14">
        <v>36177</v>
      </c>
      <c r="J21" s="14">
        <v>21582</v>
      </c>
      <c r="K21" s="14">
        <v>36313</v>
      </c>
      <c r="L21" s="14">
        <v>11055</v>
      </c>
      <c r="M21" s="14">
        <v>5219</v>
      </c>
      <c r="N21" s="12">
        <f t="shared" si="7"/>
        <v>271272</v>
      </c>
      <c r="O21"/>
    </row>
    <row r="22" spans="1:15" ht="18.75" customHeight="1">
      <c r="A22" s="13" t="s">
        <v>12</v>
      </c>
      <c r="B22" s="14">
        <v>23823</v>
      </c>
      <c r="C22" s="14">
        <v>8560</v>
      </c>
      <c r="D22" s="14">
        <v>15151</v>
      </c>
      <c r="E22" s="14">
        <v>2732</v>
      </c>
      <c r="F22" s="14">
        <v>10814</v>
      </c>
      <c r="G22" s="14">
        <v>14891</v>
      </c>
      <c r="H22" s="14">
        <v>14484</v>
      </c>
      <c r="I22" s="14">
        <v>22481</v>
      </c>
      <c r="J22" s="14">
        <v>12845</v>
      </c>
      <c r="K22" s="14">
        <v>25987</v>
      </c>
      <c r="L22" s="14">
        <v>7576</v>
      </c>
      <c r="M22" s="14">
        <v>3648</v>
      </c>
      <c r="N22" s="12">
        <f t="shared" si="7"/>
        <v>162992</v>
      </c>
      <c r="O22"/>
    </row>
    <row r="23" spans="1:15" ht="18.75" customHeight="1">
      <c r="A23" s="13" t="s">
        <v>13</v>
      </c>
      <c r="B23" s="14">
        <v>1611</v>
      </c>
      <c r="C23" s="14">
        <v>853</v>
      </c>
      <c r="D23" s="14">
        <v>1083</v>
      </c>
      <c r="E23" s="14">
        <v>294</v>
      </c>
      <c r="F23" s="14">
        <v>1033</v>
      </c>
      <c r="G23" s="14">
        <v>1657</v>
      </c>
      <c r="H23" s="14">
        <v>1229</v>
      </c>
      <c r="I23" s="14">
        <v>1225</v>
      </c>
      <c r="J23" s="14">
        <v>927</v>
      </c>
      <c r="K23" s="14">
        <v>1400</v>
      </c>
      <c r="L23" s="14">
        <v>409</v>
      </c>
      <c r="M23" s="14">
        <v>195</v>
      </c>
      <c r="N23" s="12">
        <f t="shared" si="7"/>
        <v>11916</v>
      </c>
      <c r="O23"/>
    </row>
    <row r="24" spans="1:15" ht="18.75" customHeight="1">
      <c r="A24" s="17" t="s">
        <v>14</v>
      </c>
      <c r="B24" s="14">
        <f>B25+B26</f>
        <v>30779</v>
      </c>
      <c r="C24" s="14">
        <f>C25+C26</f>
        <v>18511</v>
      </c>
      <c r="D24" s="14">
        <f>D25+D26</f>
        <v>24563</v>
      </c>
      <c r="E24" s="14">
        <f>E25+E26</f>
        <v>4894</v>
      </c>
      <c r="F24" s="14">
        <f aca="true" t="shared" si="8" ref="F24:M24">F25+F26</f>
        <v>22221</v>
      </c>
      <c r="G24" s="14">
        <f t="shared" si="8"/>
        <v>32481</v>
      </c>
      <c r="H24" s="14">
        <f t="shared" si="8"/>
        <v>29299</v>
      </c>
      <c r="I24" s="14">
        <f t="shared" si="8"/>
        <v>24020</v>
      </c>
      <c r="J24" s="14">
        <f t="shared" si="8"/>
        <v>20532</v>
      </c>
      <c r="K24" s="14">
        <f t="shared" si="8"/>
        <v>20781</v>
      </c>
      <c r="L24" s="14">
        <f t="shared" si="8"/>
        <v>6082</v>
      </c>
      <c r="M24" s="14">
        <f t="shared" si="8"/>
        <v>2243</v>
      </c>
      <c r="N24" s="12">
        <f t="shared" si="7"/>
        <v>236406</v>
      </c>
      <c r="O24"/>
    </row>
    <row r="25" spans="1:15" ht="18.75" customHeight="1">
      <c r="A25" s="13" t="s">
        <v>15</v>
      </c>
      <c r="B25" s="14">
        <v>19699</v>
      </c>
      <c r="C25" s="14">
        <v>11847</v>
      </c>
      <c r="D25" s="14">
        <v>15720</v>
      </c>
      <c r="E25" s="14">
        <v>3132</v>
      </c>
      <c r="F25" s="14">
        <v>14221</v>
      </c>
      <c r="G25" s="14">
        <v>20788</v>
      </c>
      <c r="H25" s="14">
        <v>18751</v>
      </c>
      <c r="I25" s="14">
        <v>15373</v>
      </c>
      <c r="J25" s="14">
        <v>13140</v>
      </c>
      <c r="K25" s="14">
        <v>13300</v>
      </c>
      <c r="L25" s="14">
        <v>3892</v>
      </c>
      <c r="M25" s="14">
        <v>1436</v>
      </c>
      <c r="N25" s="12">
        <f t="shared" si="7"/>
        <v>151299</v>
      </c>
      <c r="O25"/>
    </row>
    <row r="26" spans="1:15" ht="18.75" customHeight="1">
      <c r="A26" s="13" t="s">
        <v>16</v>
      </c>
      <c r="B26" s="14">
        <v>11080</v>
      </c>
      <c r="C26" s="14">
        <v>6664</v>
      </c>
      <c r="D26" s="14">
        <v>8843</v>
      </c>
      <c r="E26" s="14">
        <v>1762</v>
      </c>
      <c r="F26" s="14">
        <v>8000</v>
      </c>
      <c r="G26" s="14">
        <v>11693</v>
      </c>
      <c r="H26" s="14">
        <v>10548</v>
      </c>
      <c r="I26" s="14">
        <v>8647</v>
      </c>
      <c r="J26" s="14">
        <v>7392</v>
      </c>
      <c r="K26" s="14">
        <v>7481</v>
      </c>
      <c r="L26" s="14">
        <v>2190</v>
      </c>
      <c r="M26" s="14">
        <v>807</v>
      </c>
      <c r="N26" s="12">
        <f t="shared" si="7"/>
        <v>85107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0.9970288318095412</v>
      </c>
      <c r="C32" s="23">
        <f aca="true" t="shared" si="9" ref="C32:M32">(((+C$8+C$20)*C$29)+(C$24*C$30))/C$7</f>
        <v>0.9934044014392007</v>
      </c>
      <c r="D32" s="23">
        <f t="shared" si="9"/>
        <v>0.9973764365886855</v>
      </c>
      <c r="E32" s="23">
        <f t="shared" si="9"/>
        <v>0.9898006090404442</v>
      </c>
      <c r="F32" s="23">
        <f t="shared" si="9"/>
        <v>1</v>
      </c>
      <c r="G32" s="23">
        <f t="shared" si="9"/>
        <v>1</v>
      </c>
      <c r="H32" s="23">
        <f t="shared" si="9"/>
        <v>0.9953170408306836</v>
      </c>
      <c r="I32" s="23">
        <f t="shared" si="9"/>
        <v>0.995216806268295</v>
      </c>
      <c r="J32" s="23">
        <f t="shared" si="9"/>
        <v>0.9980183365382491</v>
      </c>
      <c r="K32" s="23">
        <f t="shared" si="9"/>
        <v>0.9966889682606678</v>
      </c>
      <c r="L32" s="23">
        <f t="shared" si="9"/>
        <v>0.9979128345916266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1.7586591564288496</v>
      </c>
      <c r="C35" s="26">
        <f>C32*C34</f>
        <v>1.6930591213728297</v>
      </c>
      <c r="D35" s="26">
        <f>D32*D34</f>
        <v>1.575056868660852</v>
      </c>
      <c r="E35" s="26">
        <f>E32*E34</f>
        <v>1.9995951903835054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1.696318832687734</v>
      </c>
      <c r="I35" s="26">
        <f t="shared" si="10"/>
        <v>1.6557422005885623</v>
      </c>
      <c r="J35" s="26">
        <f t="shared" si="10"/>
        <v>1.8699869571717174</v>
      </c>
      <c r="K35" s="26">
        <f t="shared" si="10"/>
        <v>1.7855682866389864</v>
      </c>
      <c r="L35" s="26">
        <f t="shared" si="10"/>
        <v>2.123358929444063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-0.0028642165</v>
      </c>
      <c r="C36" s="26">
        <v>-0.0055631048</v>
      </c>
      <c r="D36" s="26">
        <v>-0.0025452415</v>
      </c>
      <c r="E36" s="26">
        <v>-0.0007324346</v>
      </c>
      <c r="F36" s="26">
        <v>-0.00295929</v>
      </c>
      <c r="G36" s="26">
        <v>-0.00215388</v>
      </c>
      <c r="H36" s="26">
        <v>-0.0021780679</v>
      </c>
      <c r="I36" s="26">
        <v>0</v>
      </c>
      <c r="J36" s="26">
        <v>-0.0004205439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1613.5600000000002</v>
      </c>
      <c r="C38" s="65">
        <f t="shared" si="11"/>
        <v>2495.2400000000002</v>
      </c>
      <c r="D38" s="65">
        <f t="shared" si="11"/>
        <v>1061.44</v>
      </c>
      <c r="E38" s="65">
        <f t="shared" si="11"/>
        <v>81.32000000000001</v>
      </c>
      <c r="F38" s="65">
        <f t="shared" si="11"/>
        <v>1074.28</v>
      </c>
      <c r="G38" s="65">
        <f t="shared" si="11"/>
        <v>1194.1200000000001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8906.679999999997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248</v>
      </c>
      <c r="E39" s="67">
        <v>19</v>
      </c>
      <c r="F39" s="67">
        <v>251</v>
      </c>
      <c r="G39" s="67">
        <v>279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2081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389538.89402788</v>
      </c>
      <c r="C42" s="69">
        <f aca="true" t="shared" si="12" ref="C42:N42">C43+C44+C45</f>
        <v>195727.03386572155</v>
      </c>
      <c r="D42" s="69">
        <f t="shared" si="12"/>
        <v>258706.46252891546</v>
      </c>
      <c r="E42" s="69">
        <f t="shared" si="12"/>
        <v>63095.46837607501</v>
      </c>
      <c r="F42" s="69">
        <f>F43+F44+F45</f>
        <v>233174.34277194002</v>
      </c>
      <c r="G42" s="69">
        <f>G43+G44+G45</f>
        <v>279989.22185308</v>
      </c>
      <c r="H42" s="69">
        <f t="shared" si="12"/>
        <v>302230.36179130856</v>
      </c>
      <c r="I42" s="69">
        <f t="shared" si="12"/>
        <v>318453.86466579995</v>
      </c>
      <c r="J42" s="69">
        <f t="shared" si="12"/>
        <v>253904.17970695693</v>
      </c>
      <c r="K42" s="69">
        <f t="shared" si="12"/>
        <v>338443.7553227</v>
      </c>
      <c r="L42" s="69">
        <f t="shared" si="12"/>
        <v>133030.5602886</v>
      </c>
      <c r="M42" s="69">
        <f t="shared" si="12"/>
        <v>63940.4432112</v>
      </c>
      <c r="N42" s="69">
        <f t="shared" si="12"/>
        <v>2830234.588410178</v>
      </c>
    </row>
    <row r="43" spans="1:14" ht="18.75" customHeight="1">
      <c r="A43" s="66" t="s">
        <v>95</v>
      </c>
      <c r="B43" s="63">
        <f aca="true" t="shared" si="13" ref="B43:H43">B35*B7</f>
        <v>388558.15402139</v>
      </c>
      <c r="C43" s="63">
        <f t="shared" si="13"/>
        <v>193868.81387015997</v>
      </c>
      <c r="D43" s="63">
        <f t="shared" si="13"/>
        <v>258062.04253199996</v>
      </c>
      <c r="E43" s="63">
        <f t="shared" si="13"/>
        <v>63037.23837684001</v>
      </c>
      <c r="F43" s="63">
        <f t="shared" si="13"/>
        <v>232473.56660000002</v>
      </c>
      <c r="G43" s="63">
        <f t="shared" si="13"/>
        <v>279206.8354</v>
      </c>
      <c r="H43" s="63">
        <f t="shared" si="13"/>
        <v>301410.41178612004</v>
      </c>
      <c r="I43" s="63">
        <f>I35*I7</f>
        <v>318453.86466579995</v>
      </c>
      <c r="J43" s="63">
        <f>J35*J7</f>
        <v>253811.45970996004</v>
      </c>
      <c r="K43" s="63">
        <f>K35*K7</f>
        <v>338443.7553227</v>
      </c>
      <c r="L43" s="63">
        <f>L35*L7</f>
        <v>133030.5602886</v>
      </c>
      <c r="M43" s="63">
        <f>M35*M7</f>
        <v>63919.222</v>
      </c>
      <c r="N43" s="65">
        <f>SUM(B43:M43)</f>
        <v>2824275.9245735705</v>
      </c>
    </row>
    <row r="44" spans="1:14" ht="18.75" customHeight="1">
      <c r="A44" s="66" t="s">
        <v>96</v>
      </c>
      <c r="B44" s="63">
        <f aca="true" t="shared" si="14" ref="B44:M44">B36*B7</f>
        <v>-632.81999351</v>
      </c>
      <c r="C44" s="63">
        <f t="shared" si="14"/>
        <v>-637.0200044384001</v>
      </c>
      <c r="D44" s="63">
        <f t="shared" si="14"/>
        <v>-417.0200030845</v>
      </c>
      <c r="E44" s="63">
        <f t="shared" si="14"/>
        <v>-23.090000765</v>
      </c>
      <c r="F44" s="63">
        <f t="shared" si="14"/>
        <v>-373.50382806</v>
      </c>
      <c r="G44" s="63">
        <f t="shared" si="14"/>
        <v>-411.73354692</v>
      </c>
      <c r="H44" s="63">
        <f t="shared" si="14"/>
        <v>-387.0099948115</v>
      </c>
      <c r="I44" s="63">
        <f t="shared" si="14"/>
        <v>0</v>
      </c>
      <c r="J44" s="63">
        <f t="shared" si="14"/>
        <v>-57.080003003099996</v>
      </c>
      <c r="K44" s="63">
        <f t="shared" si="14"/>
        <v>0</v>
      </c>
      <c r="L44" s="63">
        <f t="shared" si="14"/>
        <v>0</v>
      </c>
      <c r="M44" s="63">
        <f t="shared" si="14"/>
        <v>-8.7387888</v>
      </c>
      <c r="N44" s="28">
        <f>SUM(B44:M44)</f>
        <v>-2948.0161633924995</v>
      </c>
    </row>
    <row r="45" spans="1:14" ht="18.75" customHeight="1">
      <c r="A45" s="66" t="s">
        <v>48</v>
      </c>
      <c r="B45" s="63">
        <f aca="true" t="shared" si="15" ref="B45:M45">B38</f>
        <v>1613.5600000000002</v>
      </c>
      <c r="C45" s="63">
        <f t="shared" si="15"/>
        <v>2495.2400000000002</v>
      </c>
      <c r="D45" s="63">
        <f t="shared" si="15"/>
        <v>1061.44</v>
      </c>
      <c r="E45" s="63">
        <f t="shared" si="15"/>
        <v>81.32000000000001</v>
      </c>
      <c r="F45" s="63">
        <f t="shared" si="15"/>
        <v>1074.28</v>
      </c>
      <c r="G45" s="63">
        <f t="shared" si="15"/>
        <v>1194.1200000000001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8906.679999999997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-73316.24</v>
      </c>
      <c r="C47" s="28">
        <f t="shared" si="16"/>
        <v>-47418.84</v>
      </c>
      <c r="D47" s="28">
        <f t="shared" si="16"/>
        <v>-48304.9</v>
      </c>
      <c r="E47" s="28">
        <f t="shared" si="16"/>
        <v>-10203.78</v>
      </c>
      <c r="F47" s="28">
        <f t="shared" si="16"/>
        <v>-35887.02</v>
      </c>
      <c r="G47" s="28">
        <f t="shared" si="16"/>
        <v>-63095.68</v>
      </c>
      <c r="H47" s="28">
        <f t="shared" si="16"/>
        <v>-76638.88</v>
      </c>
      <c r="I47" s="28">
        <f t="shared" si="16"/>
        <v>-45335.32</v>
      </c>
      <c r="J47" s="28">
        <f t="shared" si="16"/>
        <v>-50691.24</v>
      </c>
      <c r="K47" s="28">
        <f t="shared" si="16"/>
        <v>-47500.68</v>
      </c>
      <c r="L47" s="28">
        <f t="shared" si="16"/>
        <v>-24610.76</v>
      </c>
      <c r="M47" s="28">
        <f t="shared" si="16"/>
        <v>-11819.88</v>
      </c>
      <c r="N47" s="28">
        <f t="shared" si="16"/>
        <v>-534823.22</v>
      </c>
      <c r="P47" s="40"/>
    </row>
    <row r="48" spans="1:16" ht="18.75" customHeight="1">
      <c r="A48" s="17" t="s">
        <v>50</v>
      </c>
      <c r="B48" s="29">
        <f>B49+B50</f>
        <v>-71463</v>
      </c>
      <c r="C48" s="29">
        <f>C49+C50</f>
        <v>-47299</v>
      </c>
      <c r="D48" s="29">
        <f>D49+D50</f>
        <v>-47106.5</v>
      </c>
      <c r="E48" s="29">
        <f>E49+E50</f>
        <v>-8557.5</v>
      </c>
      <c r="F48" s="29">
        <f aca="true" t="shared" si="17" ref="F48:M48">F49+F50</f>
        <v>-33778.5</v>
      </c>
      <c r="G48" s="29">
        <f t="shared" si="17"/>
        <v>-61572</v>
      </c>
      <c r="H48" s="29">
        <f t="shared" si="17"/>
        <v>-74837</v>
      </c>
      <c r="I48" s="29">
        <f t="shared" si="17"/>
        <v>-42686</v>
      </c>
      <c r="J48" s="29">
        <f t="shared" si="17"/>
        <v>-48517</v>
      </c>
      <c r="K48" s="29">
        <f t="shared" si="17"/>
        <v>-44800</v>
      </c>
      <c r="L48" s="29">
        <f t="shared" si="17"/>
        <v>-23254</v>
      </c>
      <c r="M48" s="29">
        <f t="shared" si="17"/>
        <v>-11088</v>
      </c>
      <c r="N48" s="28">
        <f aca="true" t="shared" si="18" ref="N48:N59">SUM(B48:M48)</f>
        <v>-514958.5</v>
      </c>
      <c r="P48" s="40"/>
    </row>
    <row r="49" spans="1:16" ht="18.75" customHeight="1">
      <c r="A49" s="13" t="s">
        <v>51</v>
      </c>
      <c r="B49" s="20">
        <f>ROUND(-B9*$D$3,2)</f>
        <v>-71463</v>
      </c>
      <c r="C49" s="20">
        <f>ROUND(-C9*$D$3,2)</f>
        <v>-47299</v>
      </c>
      <c r="D49" s="20">
        <f>ROUND(-D9*$D$3,2)</f>
        <v>-47106.5</v>
      </c>
      <c r="E49" s="20">
        <f>ROUND(-E9*$D$3,2)</f>
        <v>-8557.5</v>
      </c>
      <c r="F49" s="20">
        <f aca="true" t="shared" si="19" ref="F49:M49">ROUND(-F9*$D$3,2)</f>
        <v>-33778.5</v>
      </c>
      <c r="G49" s="20">
        <f t="shared" si="19"/>
        <v>-61572</v>
      </c>
      <c r="H49" s="20">
        <f t="shared" si="19"/>
        <v>-74837</v>
      </c>
      <c r="I49" s="20">
        <f t="shared" si="19"/>
        <v>-42686</v>
      </c>
      <c r="J49" s="20">
        <f t="shared" si="19"/>
        <v>-48517</v>
      </c>
      <c r="K49" s="20">
        <f t="shared" si="19"/>
        <v>-44800</v>
      </c>
      <c r="L49" s="20">
        <f t="shared" si="19"/>
        <v>-23254</v>
      </c>
      <c r="M49" s="20">
        <f t="shared" si="19"/>
        <v>-11088</v>
      </c>
      <c r="N49" s="54">
        <f t="shared" si="18"/>
        <v>-514958.5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-1853.24</v>
      </c>
      <c r="C51" s="29">
        <f aca="true" t="shared" si="21" ref="C51:M51">SUM(C52:C58)</f>
        <v>-119.84</v>
      </c>
      <c r="D51" s="29">
        <f t="shared" si="21"/>
        <v>-1198.4</v>
      </c>
      <c r="E51" s="29">
        <f t="shared" si="21"/>
        <v>-1646.28</v>
      </c>
      <c r="F51" s="29">
        <f t="shared" si="21"/>
        <v>-2108.52</v>
      </c>
      <c r="G51" s="29">
        <f t="shared" si="21"/>
        <v>-1523.68</v>
      </c>
      <c r="H51" s="29">
        <f t="shared" si="21"/>
        <v>-1801.88</v>
      </c>
      <c r="I51" s="29">
        <f t="shared" si="21"/>
        <v>-2649.32</v>
      </c>
      <c r="J51" s="29">
        <f t="shared" si="21"/>
        <v>-2174.24</v>
      </c>
      <c r="K51" s="29">
        <f t="shared" si="21"/>
        <v>-2700.68</v>
      </c>
      <c r="L51" s="29">
        <f t="shared" si="21"/>
        <v>-1356.76</v>
      </c>
      <c r="M51" s="29">
        <f t="shared" si="21"/>
        <v>-731.88</v>
      </c>
      <c r="N51" s="29">
        <f>SUM(N52:N58)</f>
        <v>-19864.72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-1000</v>
      </c>
      <c r="F54" s="27">
        <v>-1000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-2000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-1198.4</v>
      </c>
      <c r="E58" s="27">
        <v>-646.28</v>
      </c>
      <c r="F58" s="27">
        <v>-1108.52</v>
      </c>
      <c r="G58" s="27">
        <v>-1523.68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-17864.72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">
      <c r="A61" s="2" t="s">
        <v>61</v>
      </c>
      <c r="B61" s="32">
        <f aca="true" t="shared" si="22" ref="B61:M61">+B42+B47</f>
        <v>316222.65402788</v>
      </c>
      <c r="C61" s="32">
        <f t="shared" si="22"/>
        <v>148308.19386572155</v>
      </c>
      <c r="D61" s="32">
        <f t="shared" si="22"/>
        <v>210401.56252891547</v>
      </c>
      <c r="E61" s="32">
        <f t="shared" si="22"/>
        <v>52891.68837607501</v>
      </c>
      <c r="F61" s="32">
        <f t="shared" si="22"/>
        <v>197287.32277194003</v>
      </c>
      <c r="G61" s="32">
        <f t="shared" si="22"/>
        <v>216893.54185307998</v>
      </c>
      <c r="H61" s="32">
        <f t="shared" si="22"/>
        <v>225591.48179130856</v>
      </c>
      <c r="I61" s="32">
        <f t="shared" si="22"/>
        <v>273118.54466579994</v>
      </c>
      <c r="J61" s="32">
        <f t="shared" si="22"/>
        <v>203212.93970695694</v>
      </c>
      <c r="K61" s="32">
        <f t="shared" si="22"/>
        <v>290943.0753227</v>
      </c>
      <c r="L61" s="32">
        <f t="shared" si="22"/>
        <v>108419.80028860002</v>
      </c>
      <c r="M61" s="32">
        <f t="shared" si="22"/>
        <v>52120.5632112</v>
      </c>
      <c r="N61" s="32">
        <f>SUM(B61:M61)</f>
        <v>2295411.3684101775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316222.65</v>
      </c>
      <c r="C64" s="42">
        <f aca="true" t="shared" si="23" ref="C64:M64">SUM(C65:C78)</f>
        <v>148308.19</v>
      </c>
      <c r="D64" s="42">
        <f t="shared" si="23"/>
        <v>210401.56</v>
      </c>
      <c r="E64" s="42">
        <f t="shared" si="23"/>
        <v>52891.69</v>
      </c>
      <c r="F64" s="42">
        <f t="shared" si="23"/>
        <v>197287.33</v>
      </c>
      <c r="G64" s="42">
        <f t="shared" si="23"/>
        <v>216893.55</v>
      </c>
      <c r="H64" s="42">
        <f t="shared" si="23"/>
        <v>225591.48</v>
      </c>
      <c r="I64" s="42">
        <f t="shared" si="23"/>
        <v>273118.54</v>
      </c>
      <c r="J64" s="42">
        <f t="shared" si="23"/>
        <v>203212.94</v>
      </c>
      <c r="K64" s="42">
        <f t="shared" si="23"/>
        <v>290943.08</v>
      </c>
      <c r="L64" s="42">
        <f t="shared" si="23"/>
        <v>108419.8</v>
      </c>
      <c r="M64" s="42">
        <f t="shared" si="23"/>
        <v>52120.56</v>
      </c>
      <c r="N64" s="32">
        <f>SUM(N65:N78)</f>
        <v>2295411.3699999996</v>
      </c>
      <c r="P64" s="40"/>
    </row>
    <row r="65" spans="1:14" ht="18.75" customHeight="1">
      <c r="A65" s="17" t="s">
        <v>101</v>
      </c>
      <c r="B65" s="42">
        <v>62797.23</v>
      </c>
      <c r="C65" s="42">
        <v>52190.3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114987.53</v>
      </c>
    </row>
    <row r="66" spans="1:14" ht="18.75" customHeight="1">
      <c r="A66" s="17" t="s">
        <v>102</v>
      </c>
      <c r="B66" s="42">
        <v>253425.42</v>
      </c>
      <c r="C66" s="42">
        <v>96117.89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349543.31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210401.56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210401.56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52891.69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52891.69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197287.33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197287.33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216893.55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216893.55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175905.39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175905.39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49686.09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49686.09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273118.54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273118.54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203212.94</v>
      </c>
      <c r="K74" s="41">
        <v>0</v>
      </c>
      <c r="L74" s="41">
        <v>0</v>
      </c>
      <c r="M74" s="41">
        <v>0</v>
      </c>
      <c r="N74" s="32">
        <f t="shared" si="24"/>
        <v>203212.94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290943.08</v>
      </c>
      <c r="L75" s="41">
        <v>0</v>
      </c>
      <c r="M75" s="70"/>
      <c r="N75" s="29">
        <f t="shared" si="24"/>
        <v>290943.08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108419.8</v>
      </c>
      <c r="M76" s="41">
        <v>0</v>
      </c>
      <c r="N76" s="32">
        <f t="shared" si="24"/>
        <v>108419.8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52120.56</v>
      </c>
      <c r="N77" s="29">
        <f t="shared" si="24"/>
        <v>52120.56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1.9803081487650627</v>
      </c>
      <c r="C82" s="52">
        <v>1.8756295894865196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1.7119981700334763</v>
      </c>
      <c r="C83" s="52">
        <v>1.6062355836758888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1.5750568532070337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1.9995952418715306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1.8419000269383745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1.4606000240637376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1.716073423486911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1.6342110173049116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1.6557421763295952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1.8699869593086225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1.7855683113155785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2.1233589248375924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2.088999934636251</v>
      </c>
      <c r="N94" s="58"/>
      <c r="O94"/>
    </row>
    <row r="95" ht="21" customHeight="1">
      <c r="A95" s="46" t="s">
        <v>98</v>
      </c>
    </row>
    <row r="98" ht="13.5">
      <c r="B98" s="48"/>
    </row>
    <row r="99" ht="14.25">
      <c r="H99" s="49"/>
    </row>
    <row r="101" spans="8:11" ht="13.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2015-04-30T19:18:18Z</dcterms:modified>
  <cp:category/>
  <cp:version/>
  <cp:contentType/>
  <cp:contentStatus/>
</cp:coreProperties>
</file>