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<sst xmlns="http://schemas.openxmlformats.org/spreadsheetml/2006/main" count="108" uniqueCount="106">
  <si>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</si>
  <si>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</si>
  <si>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</si>
  <si>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</si>
  <si>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</si>
  <si>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</si>
  <si>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</si>
  <si>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</si>
  <si>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</si>
  <si>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</si>
  <si>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</si>
  <si>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</si>
  <si>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</si>
  <si>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</si>
  <si>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</si>
  <si>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</si>
  <si>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</si>
  <si>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</si>
  <si>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</si>
  <si>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</si>
  <si>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</si>
  <si>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</si>
  <si>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</si>
  <si>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</si>
  <si>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</si>
  <si>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</si>
  <si>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</si>
  <si>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</si>
  <si>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</si>
  <si>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</si>
  <si>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</si>
  <si>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</si>
  <si>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</si>
  <si>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</si>
  <si>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</si>
  <si>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</si>
  <si>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</si>
  <si>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</si>
  <si>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</si>
  <si>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</si>
  <si>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</si>
  <si>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</si>
  <si>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</si>
  <si>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</si>
  <si>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</si>
  <si>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</si>
  <si>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</si>
  <si>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</si>
  <si>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</si>
  <si>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</si>
  <si>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</si>
  <si>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</si>
  <si>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</si>
  <si>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</si>
  <si>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</si>
  <si>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</si>
  <si>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</si>
  <si>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</si>
  <si>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</si>
  <si>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</si>
  <si>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</si>
  <si>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</si>
  <si>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</si>
  <si>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</si>
  <si>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</si>
  <si>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</si>
  <si>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</si>
  <si>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</si>
  <si>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</si>
  <si>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</si>
  <si>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</si>
  <si>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</si>
  <si>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</si>
  <si>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</si>
  <si>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</si>
  <si>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</si>
  <si>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</si>
  <si>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</si>
  <si>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</si>
  <si>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</si>
  <si>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</si>
  <si>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</si>
  <si>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</si>
  <si>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</si>
  <si>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</si>
  <si>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</si>
  <si>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</si>
  <si>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</si>
  <si>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</si>
  <si>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</si>
  <si>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</si>
  <si>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</si>
  <si>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</si>
  <si>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</si>
  <si>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</si>
  <si>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</si>
  <si>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</si>
  <si>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</si>
  <si>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</si>
  <si>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</si>
  <si>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</si>
  <si>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</si>
  <si>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</si>
  <si>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</si>
  <si>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</si>
  <si>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24/04/15 - VENCIMENTO 04/05/15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</si>
</sst>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695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695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695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6.00390625" style="1" customWidth="1"/>
    <col min="12" max="12" width="16.50390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514769</v>
      </c>
      <c r="C7" s="10">
        <f>C8+C20+C24</f>
        <v>325520</v>
      </c>
      <c r="D7" s="10">
        <f>D8+D20+D24</f>
        <v>371160</v>
      </c>
      <c r="E7" s="10">
        <f>E8+E20+E24</f>
        <v>73086</v>
      </c>
      <c r="F7" s="10">
        <f aca="true" t="shared" si="0" ref="F7:M7">F8+F20+F24</f>
        <v>311114</v>
      </c>
      <c r="G7" s="10">
        <f t="shared" si="0"/>
        <v>514554</v>
      </c>
      <c r="H7" s="10">
        <f t="shared" si="0"/>
        <v>479921</v>
      </c>
      <c r="I7" s="10">
        <f t="shared" si="0"/>
        <v>423062</v>
      </c>
      <c r="J7" s="10">
        <f t="shared" si="0"/>
        <v>305589</v>
      </c>
      <c r="K7" s="10">
        <f t="shared" si="0"/>
        <v>370930</v>
      </c>
      <c r="L7" s="10">
        <f t="shared" si="0"/>
        <v>165577</v>
      </c>
      <c r="M7" s="10">
        <f t="shared" si="0"/>
        <v>90712</v>
      </c>
      <c r="N7" s="10">
        <f>+N8+N20+N24</f>
        <v>3945994</v>
      </c>
      <c r="O7"/>
      <c r="P7" s="39"/>
    </row>
    <row r="8" spans="1:15" ht="18.75" customHeight="1">
      <c r="A8" s="11" t="s">
        <v>27</v>
      </c>
      <c r="B8" s="12">
        <f>+B9+B12+B16</f>
        <v>297778</v>
      </c>
      <c r="C8" s="12">
        <f>+C9+C12+C16</f>
        <v>198946</v>
      </c>
      <c r="D8" s="12">
        <f>+D9+D12+D16</f>
        <v>239626</v>
      </c>
      <c r="E8" s="12">
        <f>+E9+E12+E16</f>
        <v>45625</v>
      </c>
      <c r="F8" s="12">
        <f aca="true" t="shared" si="1" ref="F8:M8">+F9+F12+F16</f>
        <v>191021</v>
      </c>
      <c r="G8" s="12">
        <f t="shared" si="1"/>
        <v>317483</v>
      </c>
      <c r="H8" s="12">
        <f t="shared" si="1"/>
        <v>283947</v>
      </c>
      <c r="I8" s="12">
        <f t="shared" si="1"/>
        <v>253228</v>
      </c>
      <c r="J8" s="12">
        <f t="shared" si="1"/>
        <v>185524</v>
      </c>
      <c r="K8" s="12">
        <f t="shared" si="1"/>
        <v>209466</v>
      </c>
      <c r="L8" s="12">
        <f t="shared" si="1"/>
        <v>102419</v>
      </c>
      <c r="M8" s="12">
        <f t="shared" si="1"/>
        <v>58599</v>
      </c>
      <c r="N8" s="12">
        <f>SUM(B8:M8)</f>
        <v>2383662</v>
      </c>
      <c r="O8"/>
    </row>
    <row r="9" spans="1:15" ht="18.75" customHeight="1">
      <c r="A9" s="13" t="s">
        <v>4</v>
      </c>
      <c r="B9" s="14">
        <v>28816</v>
      </c>
      <c r="C9" s="14">
        <v>24659</v>
      </c>
      <c r="D9" s="14">
        <v>18004</v>
      </c>
      <c r="E9" s="14">
        <v>3901</v>
      </c>
      <c r="F9" s="14">
        <v>14759</v>
      </c>
      <c r="G9" s="14">
        <v>28525</v>
      </c>
      <c r="H9" s="14">
        <v>36848</v>
      </c>
      <c r="I9" s="14">
        <v>16634</v>
      </c>
      <c r="J9" s="14">
        <v>21340</v>
      </c>
      <c r="K9" s="14">
        <v>16804</v>
      </c>
      <c r="L9" s="14">
        <v>13093</v>
      </c>
      <c r="M9" s="14">
        <v>7542</v>
      </c>
      <c r="N9" s="12">
        <f aca="true" t="shared" si="2" ref="N9:N19">SUM(B9:M9)</f>
        <v>230925</v>
      </c>
      <c r="O9"/>
    </row>
    <row r="10" spans="1:15" ht="18.75" customHeight="1">
      <c r="A10" s="15" t="s">
        <v>5</v>
      </c>
      <c r="B10" s="14">
        <f>+B9-B11</f>
        <v>28816</v>
      </c>
      <c r="C10" s="14">
        <f>+C9-C11</f>
        <v>24659</v>
      </c>
      <c r="D10" s="14">
        <f>+D9-D11</f>
        <v>18004</v>
      </c>
      <c r="E10" s="14">
        <f>+E9-E11</f>
        <v>3901</v>
      </c>
      <c r="F10" s="14">
        <f aca="true" t="shared" si="3" ref="F10:M10">+F9-F11</f>
        <v>14759</v>
      </c>
      <c r="G10" s="14">
        <f t="shared" si="3"/>
        <v>28525</v>
      </c>
      <c r="H10" s="14">
        <f t="shared" si="3"/>
        <v>36848</v>
      </c>
      <c r="I10" s="14">
        <f t="shared" si="3"/>
        <v>16634</v>
      </c>
      <c r="J10" s="14">
        <f t="shared" si="3"/>
        <v>21340</v>
      </c>
      <c r="K10" s="14">
        <f t="shared" si="3"/>
        <v>16804</v>
      </c>
      <c r="L10" s="14">
        <f t="shared" si="3"/>
        <v>13093</v>
      </c>
      <c r="M10" s="14">
        <f t="shared" si="3"/>
        <v>7542</v>
      </c>
      <c r="N10" s="12">
        <f t="shared" si="2"/>
        <v>230925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221999</v>
      </c>
      <c r="C12" s="14">
        <f>C13+C14+C15</f>
        <v>145084</v>
      </c>
      <c r="D12" s="14">
        <f>D13+D14+D15</f>
        <v>195202</v>
      </c>
      <c r="E12" s="14">
        <f>E13+E14+E15</f>
        <v>35874</v>
      </c>
      <c r="F12" s="14">
        <f aca="true" t="shared" si="4" ref="F12:M12">F13+F14+F15</f>
        <v>147951</v>
      </c>
      <c r="G12" s="14">
        <f t="shared" si="4"/>
        <v>246697</v>
      </c>
      <c r="H12" s="14">
        <f t="shared" si="4"/>
        <v>212126</v>
      </c>
      <c r="I12" s="14">
        <f t="shared" si="4"/>
        <v>203470</v>
      </c>
      <c r="J12" s="14">
        <f t="shared" si="4"/>
        <v>141731</v>
      </c>
      <c r="K12" s="14">
        <f t="shared" si="4"/>
        <v>162715</v>
      </c>
      <c r="L12" s="14">
        <f t="shared" si="4"/>
        <v>78774</v>
      </c>
      <c r="M12" s="14">
        <f t="shared" si="4"/>
        <v>45413</v>
      </c>
      <c r="N12" s="12">
        <f t="shared" si="2"/>
        <v>1837036</v>
      </c>
      <c r="O12"/>
    </row>
    <row r="13" spans="1:15" ht="18.75" customHeight="1">
      <c r="A13" s="15" t="s">
        <v>7</v>
      </c>
      <c r="B13" s="14">
        <v>114042</v>
      </c>
      <c r="C13" s="14">
        <v>74477</v>
      </c>
      <c r="D13" s="14">
        <v>96803</v>
      </c>
      <c r="E13" s="14">
        <v>17989</v>
      </c>
      <c r="F13" s="14">
        <v>72824</v>
      </c>
      <c r="G13" s="14">
        <v>124208</v>
      </c>
      <c r="H13" s="14">
        <v>111607</v>
      </c>
      <c r="I13" s="14">
        <v>106557</v>
      </c>
      <c r="J13" s="14">
        <v>72061</v>
      </c>
      <c r="K13" s="14">
        <v>82669</v>
      </c>
      <c r="L13" s="14">
        <v>39734</v>
      </c>
      <c r="M13" s="14">
        <v>22396</v>
      </c>
      <c r="N13" s="12">
        <f t="shared" si="2"/>
        <v>935367</v>
      </c>
      <c r="O13"/>
    </row>
    <row r="14" spans="1:15" ht="18.75" customHeight="1">
      <c r="A14" s="15" t="s">
        <v>8</v>
      </c>
      <c r="B14" s="14">
        <v>97460</v>
      </c>
      <c r="C14" s="14">
        <v>60513</v>
      </c>
      <c r="D14" s="14">
        <v>89200</v>
      </c>
      <c r="E14" s="14">
        <v>15453</v>
      </c>
      <c r="F14" s="14">
        <v>64978</v>
      </c>
      <c r="G14" s="14">
        <v>104811</v>
      </c>
      <c r="H14" s="14">
        <v>87779</v>
      </c>
      <c r="I14" s="14">
        <v>88887</v>
      </c>
      <c r="J14" s="14">
        <v>62339</v>
      </c>
      <c r="K14" s="14">
        <v>72616</v>
      </c>
      <c r="L14" s="14">
        <v>35273</v>
      </c>
      <c r="M14" s="14">
        <v>21169</v>
      </c>
      <c r="N14" s="12">
        <f t="shared" si="2"/>
        <v>800478</v>
      </c>
      <c r="O14"/>
    </row>
    <row r="15" spans="1:15" ht="18.75" customHeight="1">
      <c r="A15" s="15" t="s">
        <v>9</v>
      </c>
      <c r="B15" s="14">
        <v>10497</v>
      </c>
      <c r="C15" s="14">
        <v>10094</v>
      </c>
      <c r="D15" s="14">
        <v>9199</v>
      </c>
      <c r="E15" s="14">
        <v>2432</v>
      </c>
      <c r="F15" s="14">
        <v>10149</v>
      </c>
      <c r="G15" s="14">
        <v>17678</v>
      </c>
      <c r="H15" s="14">
        <v>12740</v>
      </c>
      <c r="I15" s="14">
        <v>8026</v>
      </c>
      <c r="J15" s="14">
        <v>7331</v>
      </c>
      <c r="K15" s="14">
        <v>7430</v>
      </c>
      <c r="L15" s="14">
        <v>3767</v>
      </c>
      <c r="M15" s="14">
        <v>1848</v>
      </c>
      <c r="N15" s="12">
        <f t="shared" si="2"/>
        <v>101191</v>
      </c>
      <c r="O15"/>
    </row>
    <row r="16" spans="1:14" ht="18.75" customHeight="1">
      <c r="A16" s="16" t="s">
        <v>26</v>
      </c>
      <c r="B16" s="14">
        <f>B17+B18+B19</f>
        <v>46963</v>
      </c>
      <c r="C16" s="14">
        <f>C17+C18+C19</f>
        <v>29203</v>
      </c>
      <c r="D16" s="14">
        <f>D17+D18+D19</f>
        <v>26420</v>
      </c>
      <c r="E16" s="14">
        <f>E17+E18+E19</f>
        <v>5850</v>
      </c>
      <c r="F16" s="14">
        <f aca="true" t="shared" si="5" ref="F16:M16">F17+F18+F19</f>
        <v>28311</v>
      </c>
      <c r="G16" s="14">
        <f t="shared" si="5"/>
        <v>42261</v>
      </c>
      <c r="H16" s="14">
        <f t="shared" si="5"/>
        <v>34973</v>
      </c>
      <c r="I16" s="14">
        <f t="shared" si="5"/>
        <v>33124</v>
      </c>
      <c r="J16" s="14">
        <f t="shared" si="5"/>
        <v>22453</v>
      </c>
      <c r="K16" s="14">
        <f t="shared" si="5"/>
        <v>29947</v>
      </c>
      <c r="L16" s="14">
        <f t="shared" si="5"/>
        <v>10552</v>
      </c>
      <c r="M16" s="14">
        <f t="shared" si="5"/>
        <v>5644</v>
      </c>
      <c r="N16" s="12">
        <f t="shared" si="2"/>
        <v>315701</v>
      </c>
    </row>
    <row r="17" spans="1:15" ht="18.75" customHeight="1">
      <c r="A17" s="15" t="s">
        <v>23</v>
      </c>
      <c r="B17" s="14">
        <v>7178</v>
      </c>
      <c r="C17" s="14">
        <v>4826</v>
      </c>
      <c r="D17" s="14">
        <v>4548</v>
      </c>
      <c r="E17" s="14">
        <v>1027</v>
      </c>
      <c r="F17" s="14">
        <v>4558</v>
      </c>
      <c r="G17" s="14">
        <v>8232</v>
      </c>
      <c r="H17" s="14">
        <v>6844</v>
      </c>
      <c r="I17" s="14">
        <v>6315</v>
      </c>
      <c r="J17" s="14">
        <v>4450</v>
      </c>
      <c r="K17" s="14">
        <v>5574</v>
      </c>
      <c r="L17" s="14">
        <v>2374</v>
      </c>
      <c r="M17" s="14">
        <v>1056</v>
      </c>
      <c r="N17" s="12">
        <f t="shared" si="2"/>
        <v>56982</v>
      </c>
      <c r="O17"/>
    </row>
    <row r="18" spans="1:15" ht="18.75" customHeight="1">
      <c r="A18" s="15" t="s">
        <v>24</v>
      </c>
      <c r="B18" s="14">
        <v>1304</v>
      </c>
      <c r="C18" s="14">
        <v>775</v>
      </c>
      <c r="D18" s="14">
        <v>846</v>
      </c>
      <c r="E18" s="14">
        <v>188</v>
      </c>
      <c r="F18" s="14">
        <v>787</v>
      </c>
      <c r="G18" s="14">
        <v>1309</v>
      </c>
      <c r="H18" s="14">
        <v>1189</v>
      </c>
      <c r="I18" s="14">
        <v>1104</v>
      </c>
      <c r="J18" s="14">
        <v>761</v>
      </c>
      <c r="K18" s="14">
        <v>1546</v>
      </c>
      <c r="L18" s="14">
        <v>413</v>
      </c>
      <c r="M18" s="14">
        <v>207</v>
      </c>
      <c r="N18" s="12">
        <f t="shared" si="2"/>
        <v>10429</v>
      </c>
      <c r="O18"/>
    </row>
    <row r="19" spans="1:15" ht="18.75" customHeight="1">
      <c r="A19" s="15" t="s">
        <v>25</v>
      </c>
      <c r="B19" s="14">
        <v>38481</v>
      </c>
      <c r="C19" s="14">
        <v>23602</v>
      </c>
      <c r="D19" s="14">
        <v>21026</v>
      </c>
      <c r="E19" s="14">
        <v>4635</v>
      </c>
      <c r="F19" s="14">
        <v>22966</v>
      </c>
      <c r="G19" s="14">
        <v>32720</v>
      </c>
      <c r="H19" s="14">
        <v>26940</v>
      </c>
      <c r="I19" s="14">
        <v>25705</v>
      </c>
      <c r="J19" s="14">
        <v>17242</v>
      </c>
      <c r="K19" s="14">
        <v>22827</v>
      </c>
      <c r="L19" s="14">
        <v>7765</v>
      </c>
      <c r="M19" s="14">
        <v>4381</v>
      </c>
      <c r="N19" s="12">
        <f t="shared" si="2"/>
        <v>248290</v>
      </c>
      <c r="O19"/>
    </row>
    <row r="20" spans="1:15" ht="18.75" customHeight="1">
      <c r="A20" s="17" t="s">
        <v>10</v>
      </c>
      <c r="B20" s="18">
        <f>B21+B22+B23</f>
        <v>157197</v>
      </c>
      <c r="C20" s="18">
        <f>C21+C22+C23</f>
        <v>82964</v>
      </c>
      <c r="D20" s="18">
        <f>D21+D22+D23</f>
        <v>86098</v>
      </c>
      <c r="E20" s="18">
        <f>E21+E22+E23</f>
        <v>16765</v>
      </c>
      <c r="F20" s="18">
        <f aca="true" t="shared" si="6" ref="F20:M20">F21+F22+F23</f>
        <v>74153</v>
      </c>
      <c r="G20" s="18">
        <f t="shared" si="6"/>
        <v>125350</v>
      </c>
      <c r="H20" s="18">
        <f t="shared" si="6"/>
        <v>131639</v>
      </c>
      <c r="I20" s="18">
        <f t="shared" si="6"/>
        <v>125985</v>
      </c>
      <c r="J20" s="18">
        <f t="shared" si="6"/>
        <v>82183</v>
      </c>
      <c r="K20" s="18">
        <f t="shared" si="6"/>
        <v>125532</v>
      </c>
      <c r="L20" s="18">
        <f t="shared" si="6"/>
        <v>51095</v>
      </c>
      <c r="M20" s="18">
        <f t="shared" si="6"/>
        <v>26875</v>
      </c>
      <c r="N20" s="12">
        <f aca="true" t="shared" si="7" ref="N20:N26">SUM(B20:M20)</f>
        <v>1085836</v>
      </c>
      <c r="O20"/>
    </row>
    <row r="21" spans="1:15" ht="18.75" customHeight="1">
      <c r="A21" s="13" t="s">
        <v>11</v>
      </c>
      <c r="B21" s="14">
        <v>90700</v>
      </c>
      <c r="C21" s="14">
        <v>50686</v>
      </c>
      <c r="D21" s="14">
        <v>52550</v>
      </c>
      <c r="E21" s="14">
        <v>10079</v>
      </c>
      <c r="F21" s="14">
        <v>44041</v>
      </c>
      <c r="G21" s="14">
        <v>77315</v>
      </c>
      <c r="H21" s="14">
        <v>80432</v>
      </c>
      <c r="I21" s="14">
        <v>75611</v>
      </c>
      <c r="J21" s="14">
        <v>48679</v>
      </c>
      <c r="K21" s="14">
        <v>71162</v>
      </c>
      <c r="L21" s="14">
        <v>29062</v>
      </c>
      <c r="M21" s="14">
        <v>14967</v>
      </c>
      <c r="N21" s="12">
        <f t="shared" si="7"/>
        <v>645284</v>
      </c>
      <c r="O21"/>
    </row>
    <row r="22" spans="1:15" ht="18.75" customHeight="1">
      <c r="A22" s="13" t="s">
        <v>12</v>
      </c>
      <c r="B22" s="14">
        <v>60767</v>
      </c>
      <c r="C22" s="14">
        <v>28068</v>
      </c>
      <c r="D22" s="14">
        <v>29918</v>
      </c>
      <c r="E22" s="14">
        <v>5798</v>
      </c>
      <c r="F22" s="14">
        <v>26180</v>
      </c>
      <c r="G22" s="14">
        <v>41234</v>
      </c>
      <c r="H22" s="14">
        <v>45883</v>
      </c>
      <c r="I22" s="14">
        <v>46054</v>
      </c>
      <c r="J22" s="14">
        <v>30227</v>
      </c>
      <c r="K22" s="14">
        <v>49979</v>
      </c>
      <c r="L22" s="14">
        <v>20230</v>
      </c>
      <c r="M22" s="14">
        <v>11060</v>
      </c>
      <c r="N22" s="12">
        <f t="shared" si="7"/>
        <v>395398</v>
      </c>
      <c r="O22"/>
    </row>
    <row r="23" spans="1:15" ht="18.75" customHeight="1">
      <c r="A23" s="13" t="s">
        <v>13</v>
      </c>
      <c r="B23" s="14">
        <v>5730</v>
      </c>
      <c r="C23" s="14">
        <v>4210</v>
      </c>
      <c r="D23" s="14">
        <v>3630</v>
      </c>
      <c r="E23" s="14">
        <v>888</v>
      </c>
      <c r="F23" s="14">
        <v>3932</v>
      </c>
      <c r="G23" s="14">
        <v>6801</v>
      </c>
      <c r="H23" s="14">
        <v>5324</v>
      </c>
      <c r="I23" s="14">
        <v>4320</v>
      </c>
      <c r="J23" s="14">
        <v>3277</v>
      </c>
      <c r="K23" s="14">
        <v>4391</v>
      </c>
      <c r="L23" s="14">
        <v>1803</v>
      </c>
      <c r="M23" s="14">
        <v>848</v>
      </c>
      <c r="N23" s="12">
        <f t="shared" si="7"/>
        <v>45154</v>
      </c>
      <c r="O23"/>
    </row>
    <row r="24" spans="1:15" ht="18.75" customHeight="1">
      <c r="A24" s="17" t="s">
        <v>14</v>
      </c>
      <c r="B24" s="14">
        <f>B25+B26</f>
        <v>59794</v>
      </c>
      <c r="C24" s="14">
        <f>C25+C26</f>
        <v>43610</v>
      </c>
      <c r="D24" s="14">
        <f>D25+D26</f>
        <v>45436</v>
      </c>
      <c r="E24" s="14">
        <f>E25+E26</f>
        <v>10696</v>
      </c>
      <c r="F24" s="14">
        <f aca="true" t="shared" si="8" ref="F24:M24">F25+F26</f>
        <v>45940</v>
      </c>
      <c r="G24" s="14">
        <f t="shared" si="8"/>
        <v>71721</v>
      </c>
      <c r="H24" s="14">
        <f t="shared" si="8"/>
        <v>64335</v>
      </c>
      <c r="I24" s="14">
        <f t="shared" si="8"/>
        <v>43849</v>
      </c>
      <c r="J24" s="14">
        <f t="shared" si="8"/>
        <v>37882</v>
      </c>
      <c r="K24" s="14">
        <f t="shared" si="8"/>
        <v>35932</v>
      </c>
      <c r="L24" s="14">
        <f t="shared" si="8"/>
        <v>12063</v>
      </c>
      <c r="M24" s="14">
        <f t="shared" si="8"/>
        <v>5238</v>
      </c>
      <c r="N24" s="12">
        <f t="shared" si="7"/>
        <v>476496</v>
      </c>
      <c r="O24"/>
    </row>
    <row r="25" spans="1:15" ht="18.75" customHeight="1">
      <c r="A25" s="13" t="s">
        <v>15</v>
      </c>
      <c r="B25" s="14">
        <v>38268</v>
      </c>
      <c r="C25" s="14">
        <v>27910</v>
      </c>
      <c r="D25" s="14">
        <v>29079</v>
      </c>
      <c r="E25" s="14">
        <v>6845</v>
      </c>
      <c r="F25" s="14">
        <v>29402</v>
      </c>
      <c r="G25" s="14">
        <v>45901</v>
      </c>
      <c r="H25" s="14">
        <v>41174</v>
      </c>
      <c r="I25" s="14">
        <v>28063</v>
      </c>
      <c r="J25" s="14">
        <v>24244</v>
      </c>
      <c r="K25" s="14">
        <v>22996</v>
      </c>
      <c r="L25" s="14">
        <v>7720</v>
      </c>
      <c r="M25" s="14">
        <v>3352</v>
      </c>
      <c r="N25" s="12">
        <f t="shared" si="7"/>
        <v>304954</v>
      </c>
      <c r="O25"/>
    </row>
    <row r="26" spans="1:15" ht="18.75" customHeight="1">
      <c r="A26" s="13" t="s">
        <v>16</v>
      </c>
      <c r="B26" s="14">
        <v>21526</v>
      </c>
      <c r="C26" s="14">
        <v>15700</v>
      </c>
      <c r="D26" s="14">
        <v>16357</v>
      </c>
      <c r="E26" s="14">
        <v>3851</v>
      </c>
      <c r="F26" s="14">
        <v>16538</v>
      </c>
      <c r="G26" s="14">
        <v>25820</v>
      </c>
      <c r="H26" s="14">
        <v>23161</v>
      </c>
      <c r="I26" s="14">
        <v>15786</v>
      </c>
      <c r="J26" s="14">
        <v>13638</v>
      </c>
      <c r="K26" s="14">
        <v>12936</v>
      </c>
      <c r="L26" s="14">
        <v>4343</v>
      </c>
      <c r="M26" s="14">
        <v>1886</v>
      </c>
      <c r="N26" s="12">
        <f t="shared" si="7"/>
        <v>171542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0.9971237564810623</v>
      </c>
      <c r="C32" s="23">
        <f aca="true" t="shared" si="9" ref="C32:M32">(((+C$8+C$20)*C$29)+(C$24*C$30))/C$7</f>
        <v>0.9945340132710739</v>
      </c>
      <c r="D32" s="23">
        <f t="shared" si="9"/>
        <v>0.9978577163487444</v>
      </c>
      <c r="E32" s="23">
        <f t="shared" si="9"/>
        <v>0.9903849273458666</v>
      </c>
      <c r="F32" s="23">
        <f t="shared" si="9"/>
        <v>1</v>
      </c>
      <c r="G32" s="23">
        <f t="shared" si="9"/>
        <v>1</v>
      </c>
      <c r="H32" s="23">
        <f t="shared" si="9"/>
        <v>0.9961928859124731</v>
      </c>
      <c r="I32" s="23">
        <f t="shared" si="9"/>
        <v>0.9960303295970804</v>
      </c>
      <c r="J32" s="23">
        <f t="shared" si="9"/>
        <v>0.9983760730916361</v>
      </c>
      <c r="K32" s="23">
        <f t="shared" si="9"/>
        <v>0.997074525112555</v>
      </c>
      <c r="L32" s="23">
        <f t="shared" si="9"/>
        <v>0.9984336320865822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1.7588265940569459</v>
      </c>
      <c r="C35" s="26">
        <f>C32*C34</f>
        <v>1.6949843188178912</v>
      </c>
      <c r="D35" s="26">
        <f>D32*D34</f>
        <v>1.5758169056579372</v>
      </c>
      <c r="E35" s="26">
        <f>E32*E34</f>
        <v>2.0007756302241195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1.6978115354606278</v>
      </c>
      <c r="I35" s="26">
        <f t="shared" si="10"/>
        <v>1.6570956593506625</v>
      </c>
      <c r="J35" s="26">
        <f t="shared" si="10"/>
        <v>1.8706572481517985</v>
      </c>
      <c r="K35" s="26">
        <f t="shared" si="10"/>
        <v>1.7862590117391424</v>
      </c>
      <c r="L35" s="26">
        <f t="shared" si="10"/>
        <v>2.1244670823538296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-0.0028644693</v>
      </c>
      <c r="C36" s="26">
        <v>-0.0055693967</v>
      </c>
      <c r="D36" s="26">
        <v>-0.0025053885</v>
      </c>
      <c r="E36" s="26">
        <v>-0.0007326985</v>
      </c>
      <c r="F36" s="26">
        <v>-0.00295929</v>
      </c>
      <c r="G36" s="26">
        <v>-0.00215388</v>
      </c>
      <c r="H36" s="26">
        <v>-0.0021799838</v>
      </c>
      <c r="I36" s="26">
        <v>0</v>
      </c>
      <c r="J36" s="26">
        <v>-0.0004207285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1044.3200000000002</v>
      </c>
      <c r="E38" s="65">
        <f t="shared" si="11"/>
        <v>81.32000000000001</v>
      </c>
      <c r="F38" s="65">
        <f t="shared" si="11"/>
        <v>1074.28</v>
      </c>
      <c r="G38" s="65">
        <f t="shared" si="11"/>
        <v>1194.1200000000001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8889.559999999998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244</v>
      </c>
      <c r="E39" s="67">
        <v>19</v>
      </c>
      <c r="F39" s="67">
        <v>251</v>
      </c>
      <c r="G39" s="67">
        <v>279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2077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905528.4269990083</v>
      </c>
      <c r="C42" s="69">
        <f aca="true" t="shared" si="12" ref="C42:N42">C43+C44+C45</f>
        <v>552433.585447816</v>
      </c>
      <c r="D42" s="69">
        <f t="shared" si="12"/>
        <v>584994.62270834</v>
      </c>
      <c r="E42" s="69">
        <f t="shared" si="12"/>
        <v>146256.45770798903</v>
      </c>
      <c r="F42" s="69">
        <f>F43+F44+F45</f>
        <v>573194.4800509401</v>
      </c>
      <c r="G42" s="69">
        <f>G43+G44+G45</f>
        <v>751643.40483048</v>
      </c>
      <c r="H42" s="69">
        <f t="shared" si="12"/>
        <v>814976.1499045201</v>
      </c>
      <c r="I42" s="69">
        <f t="shared" si="12"/>
        <v>701054.20383621</v>
      </c>
      <c r="J42" s="69">
        <f t="shared" si="12"/>
        <v>571673.5078038735</v>
      </c>
      <c r="K42" s="69">
        <f t="shared" si="12"/>
        <v>662577.0552244001</v>
      </c>
      <c r="L42" s="69">
        <f t="shared" si="12"/>
        <v>351762.8860949</v>
      </c>
      <c r="M42" s="69">
        <f t="shared" si="12"/>
        <v>189501.42065279998</v>
      </c>
      <c r="N42" s="69">
        <f t="shared" si="12"/>
        <v>6805596.201261275</v>
      </c>
    </row>
    <row r="43" spans="1:14" ht="18.75" customHeight="1">
      <c r="A43" s="66" t="s">
        <v>95</v>
      </c>
      <c r="B43" s="63">
        <f aca="true" t="shared" si="13" ref="B43:H43">B35*B7</f>
        <v>905389.4069961</v>
      </c>
      <c r="C43" s="63">
        <f t="shared" si="13"/>
        <v>551751.2954616</v>
      </c>
      <c r="D43" s="63">
        <f t="shared" si="13"/>
        <v>584880.2027039999</v>
      </c>
      <c r="E43" s="63">
        <f t="shared" si="13"/>
        <v>146228.68771056</v>
      </c>
      <c r="F43" s="63">
        <f t="shared" si="13"/>
        <v>573040.8766000001</v>
      </c>
      <c r="G43" s="63">
        <f t="shared" si="13"/>
        <v>751557.5724</v>
      </c>
      <c r="H43" s="63">
        <f t="shared" si="13"/>
        <v>814815.4099097999</v>
      </c>
      <c r="I43" s="63">
        <f>I35*I7</f>
        <v>701054.20383621</v>
      </c>
      <c r="J43" s="63">
        <f>J35*J7</f>
        <v>571652.2778054599</v>
      </c>
      <c r="K43" s="63">
        <f>K35*K7</f>
        <v>662577.0552244001</v>
      </c>
      <c r="L43" s="63">
        <f>L35*L7</f>
        <v>351762.8860949</v>
      </c>
      <c r="M43" s="63">
        <f>M35*M7</f>
        <v>189497.368</v>
      </c>
      <c r="N43" s="65">
        <f>SUM(B43:M43)</f>
        <v>6804207.242743029</v>
      </c>
    </row>
    <row r="44" spans="1:14" ht="18.75" customHeight="1">
      <c r="A44" s="66" t="s">
        <v>96</v>
      </c>
      <c r="B44" s="63">
        <f aca="true" t="shared" si="14" ref="B44:M44">B36*B7</f>
        <v>-1474.5399970917</v>
      </c>
      <c r="C44" s="63">
        <f t="shared" si="14"/>
        <v>-1812.9500137839998</v>
      </c>
      <c r="D44" s="63">
        <f t="shared" si="14"/>
        <v>-929.8999956600001</v>
      </c>
      <c r="E44" s="63">
        <f t="shared" si="14"/>
        <v>-53.550002571</v>
      </c>
      <c r="F44" s="63">
        <f t="shared" si="14"/>
        <v>-920.67654906</v>
      </c>
      <c r="G44" s="63">
        <f t="shared" si="14"/>
        <v>-1108.28756952</v>
      </c>
      <c r="H44" s="63">
        <f t="shared" si="14"/>
        <v>-1046.2200052798</v>
      </c>
      <c r="I44" s="63">
        <f t="shared" si="14"/>
        <v>0</v>
      </c>
      <c r="J44" s="63">
        <f t="shared" si="14"/>
        <v>-128.5700015865</v>
      </c>
      <c r="K44" s="63">
        <f t="shared" si="14"/>
        <v>0</v>
      </c>
      <c r="L44" s="63">
        <f t="shared" si="14"/>
        <v>0</v>
      </c>
      <c r="M44" s="63">
        <f t="shared" si="14"/>
        <v>-25.9073472</v>
      </c>
      <c r="N44" s="28">
        <f>SUM(B44:M44)</f>
        <v>-7500.6014817529995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1044.3200000000002</v>
      </c>
      <c r="E45" s="63">
        <f t="shared" si="15"/>
        <v>81.32000000000001</v>
      </c>
      <c r="F45" s="63">
        <f t="shared" si="15"/>
        <v>1074.28</v>
      </c>
      <c r="G45" s="63">
        <f t="shared" si="15"/>
        <v>1194.1200000000001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8889.559999999998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-105409.24</v>
      </c>
      <c r="C47" s="28">
        <f t="shared" si="16"/>
        <v>-90773.49</v>
      </c>
      <c r="D47" s="28">
        <f t="shared" si="16"/>
        <v>-61079.92</v>
      </c>
      <c r="E47" s="28">
        <f t="shared" si="16"/>
        <v>-24281.010000000002</v>
      </c>
      <c r="F47" s="28">
        <f t="shared" si="16"/>
        <v>-64072.58</v>
      </c>
      <c r="G47" s="28">
        <f t="shared" si="16"/>
        <v>-117746.32</v>
      </c>
      <c r="H47" s="28">
        <f t="shared" si="16"/>
        <v>-139769.88</v>
      </c>
      <c r="I47" s="28">
        <f t="shared" si="16"/>
        <v>-73216.23</v>
      </c>
      <c r="J47" s="28">
        <f t="shared" si="16"/>
        <v>-89151.45</v>
      </c>
      <c r="K47" s="28">
        <f t="shared" si="16"/>
        <v>-79186.68</v>
      </c>
      <c r="L47" s="28">
        <f t="shared" si="16"/>
        <v>-52762.26</v>
      </c>
      <c r="M47" s="28">
        <f t="shared" si="16"/>
        <v>-28388.88</v>
      </c>
      <c r="N47" s="28">
        <f t="shared" si="16"/>
        <v>-925837.94</v>
      </c>
      <c r="P47" s="40"/>
    </row>
    <row r="48" spans="1:16" ht="18.75" customHeight="1">
      <c r="A48" s="17" t="s">
        <v>50</v>
      </c>
      <c r="B48" s="29">
        <f>B49+B50</f>
        <v>-100856</v>
      </c>
      <c r="C48" s="29">
        <f>C49+C50</f>
        <v>-86306.5</v>
      </c>
      <c r="D48" s="29">
        <f>D49+D50</f>
        <v>-63014</v>
      </c>
      <c r="E48" s="29">
        <f>E49+E50</f>
        <v>-13653.5</v>
      </c>
      <c r="F48" s="29">
        <f aca="true" t="shared" si="17" ref="F48:M48">F49+F50</f>
        <v>-51656.5</v>
      </c>
      <c r="G48" s="29">
        <f t="shared" si="17"/>
        <v>-99837.5</v>
      </c>
      <c r="H48" s="29">
        <f t="shared" si="17"/>
        <v>-128968</v>
      </c>
      <c r="I48" s="29">
        <f t="shared" si="17"/>
        <v>-58219</v>
      </c>
      <c r="J48" s="29">
        <f t="shared" si="17"/>
        <v>-74690</v>
      </c>
      <c r="K48" s="29">
        <f t="shared" si="17"/>
        <v>-58814</v>
      </c>
      <c r="L48" s="29">
        <f t="shared" si="17"/>
        <v>-45825.5</v>
      </c>
      <c r="M48" s="29">
        <f t="shared" si="17"/>
        <v>-26397</v>
      </c>
      <c r="N48" s="28">
        <f aca="true" t="shared" si="18" ref="N48:N59">SUM(B48:M48)</f>
        <v>-808237.5</v>
      </c>
      <c r="P48" s="40"/>
    </row>
    <row r="49" spans="1:16" ht="18.75" customHeight="1">
      <c r="A49" s="13" t="s">
        <v>51</v>
      </c>
      <c r="B49" s="20">
        <f>ROUND(-B9*$D$3,2)</f>
        <v>-100856</v>
      </c>
      <c r="C49" s="20">
        <f>ROUND(-C9*$D$3,2)</f>
        <v>-86306.5</v>
      </c>
      <c r="D49" s="20">
        <f>ROUND(-D9*$D$3,2)</f>
        <v>-63014</v>
      </c>
      <c r="E49" s="20">
        <f>ROUND(-E9*$D$3,2)</f>
        <v>-13653.5</v>
      </c>
      <c r="F49" s="20">
        <f aca="true" t="shared" si="19" ref="F49:M49">ROUND(-F9*$D$3,2)</f>
        <v>-51656.5</v>
      </c>
      <c r="G49" s="20">
        <f t="shared" si="19"/>
        <v>-99837.5</v>
      </c>
      <c r="H49" s="20">
        <f t="shared" si="19"/>
        <v>-128968</v>
      </c>
      <c r="I49" s="20">
        <f t="shared" si="19"/>
        <v>-58219</v>
      </c>
      <c r="J49" s="20">
        <f t="shared" si="19"/>
        <v>-74690</v>
      </c>
      <c r="K49" s="20">
        <f t="shared" si="19"/>
        <v>-58814</v>
      </c>
      <c r="L49" s="20">
        <f t="shared" si="19"/>
        <v>-45825.5</v>
      </c>
      <c r="M49" s="20">
        <f t="shared" si="19"/>
        <v>-26397</v>
      </c>
      <c r="N49" s="54">
        <f t="shared" si="18"/>
        <v>-808237.5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-4553.24</v>
      </c>
      <c r="C51" s="29">
        <f aca="true" t="shared" si="21" ref="C51:M51">SUM(C52:C58)</f>
        <v>-4466.99</v>
      </c>
      <c r="D51" s="29">
        <f t="shared" si="21"/>
        <v>1934.08</v>
      </c>
      <c r="E51" s="29">
        <f t="shared" si="21"/>
        <v>-10627.51</v>
      </c>
      <c r="F51" s="29">
        <f t="shared" si="21"/>
        <v>-12416.08</v>
      </c>
      <c r="G51" s="29">
        <f t="shared" si="21"/>
        <v>-17908.82</v>
      </c>
      <c r="H51" s="29">
        <f t="shared" si="21"/>
        <v>-10801.880000000001</v>
      </c>
      <c r="I51" s="29">
        <f t="shared" si="21"/>
        <v>-14997.23</v>
      </c>
      <c r="J51" s="29">
        <f t="shared" si="21"/>
        <v>-14461.449999999999</v>
      </c>
      <c r="K51" s="29">
        <f t="shared" si="21"/>
        <v>-20372.68</v>
      </c>
      <c r="L51" s="29">
        <f t="shared" si="21"/>
        <v>-6936.76</v>
      </c>
      <c r="M51" s="29">
        <f t="shared" si="21"/>
        <v>-1991.88</v>
      </c>
      <c r="N51" s="29">
        <f>SUM(N52:N58)</f>
        <v>-117600.43999999999</v>
      </c>
      <c r="P51" s="47"/>
    </row>
    <row r="52" spans="1:15" ht="18.75" customHeight="1">
      <c r="A52" s="13" t="s">
        <v>54</v>
      </c>
      <c r="B52" s="27">
        <v>-2700</v>
      </c>
      <c r="C52" s="27">
        <v>-4347.15</v>
      </c>
      <c r="D52" s="27">
        <v>-360</v>
      </c>
      <c r="E52" s="27">
        <v>-8981.23</v>
      </c>
      <c r="F52" s="27">
        <v>-10307.56</v>
      </c>
      <c r="G52" s="27">
        <v>-16385.14</v>
      </c>
      <c r="H52" s="27">
        <v>-9000</v>
      </c>
      <c r="I52" s="27">
        <v>-12347.91</v>
      </c>
      <c r="J52" s="27">
        <v>-12287.21</v>
      </c>
      <c r="K52" s="27">
        <v>-17672</v>
      </c>
      <c r="L52" s="27">
        <v>-5580</v>
      </c>
      <c r="M52" s="27">
        <v>-1260</v>
      </c>
      <c r="N52" s="27">
        <f t="shared" si="18"/>
        <v>-101228.19999999998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-1000</v>
      </c>
      <c r="F54" s="27">
        <v>-1000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-2000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2294.08</v>
      </c>
      <c r="E58" s="27">
        <v>-646.28</v>
      </c>
      <c r="F58" s="27">
        <v>-1108.52</v>
      </c>
      <c r="G58" s="27">
        <v>-1523.68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-14372.24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">
      <c r="A61" s="2" t="s">
        <v>61</v>
      </c>
      <c r="B61" s="32">
        <f aca="true" t="shared" si="22" ref="B61:M61">+B42+B47</f>
        <v>800119.1869990083</v>
      </c>
      <c r="C61" s="32">
        <f t="shared" si="22"/>
        <v>461660.09544781595</v>
      </c>
      <c r="D61" s="32">
        <f t="shared" si="22"/>
        <v>523914.70270833996</v>
      </c>
      <c r="E61" s="32">
        <f t="shared" si="22"/>
        <v>121975.44770798902</v>
      </c>
      <c r="F61" s="32">
        <f t="shared" si="22"/>
        <v>509121.90005094005</v>
      </c>
      <c r="G61" s="32">
        <f t="shared" si="22"/>
        <v>633897.0848304799</v>
      </c>
      <c r="H61" s="32">
        <f t="shared" si="22"/>
        <v>675206.2699045201</v>
      </c>
      <c r="I61" s="32">
        <f t="shared" si="22"/>
        <v>627837.97383621</v>
      </c>
      <c r="J61" s="32">
        <f t="shared" si="22"/>
        <v>482522.0578038735</v>
      </c>
      <c r="K61" s="32">
        <f t="shared" si="22"/>
        <v>583390.3752244001</v>
      </c>
      <c r="L61" s="32">
        <f t="shared" si="22"/>
        <v>299000.6260949</v>
      </c>
      <c r="M61" s="32">
        <f t="shared" si="22"/>
        <v>161112.54065279997</v>
      </c>
      <c r="N61" s="32">
        <f>SUM(B61:M61)</f>
        <v>5879758.261261278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800119.1900000001</v>
      </c>
      <c r="C64" s="42">
        <f aca="true" t="shared" si="23" ref="C64:M64">SUM(C65:C78)</f>
        <v>461660.11</v>
      </c>
      <c r="D64" s="42">
        <f t="shared" si="23"/>
        <v>523914.7</v>
      </c>
      <c r="E64" s="42">
        <f t="shared" si="23"/>
        <v>121975.45</v>
      </c>
      <c r="F64" s="42">
        <f t="shared" si="23"/>
        <v>509121.9</v>
      </c>
      <c r="G64" s="42">
        <f t="shared" si="23"/>
        <v>633897.08</v>
      </c>
      <c r="H64" s="42">
        <f t="shared" si="23"/>
        <v>675206.27</v>
      </c>
      <c r="I64" s="42">
        <f t="shared" si="23"/>
        <v>627837.97</v>
      </c>
      <c r="J64" s="42">
        <f t="shared" si="23"/>
        <v>482522.06</v>
      </c>
      <c r="K64" s="42">
        <f t="shared" si="23"/>
        <v>583390.38</v>
      </c>
      <c r="L64" s="42">
        <f t="shared" si="23"/>
        <v>299000.63</v>
      </c>
      <c r="M64" s="42">
        <f t="shared" si="23"/>
        <v>161112.54</v>
      </c>
      <c r="N64" s="32">
        <f>SUM(N65:N78)</f>
        <v>5879758.279999999</v>
      </c>
      <c r="P64" s="40"/>
    </row>
    <row r="65" spans="1:14" ht="18.75" customHeight="1">
      <c r="A65" s="17" t="s">
        <v>101</v>
      </c>
      <c r="B65" s="42">
        <v>160602.54</v>
      </c>
      <c r="C65" s="42">
        <v>146663.68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307266.22</v>
      </c>
    </row>
    <row r="66" spans="1:14" ht="18.75" customHeight="1">
      <c r="A66" s="17" t="s">
        <v>102</v>
      </c>
      <c r="B66" s="42">
        <v>639516.65</v>
      </c>
      <c r="C66" s="42">
        <v>314996.43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954513.0800000001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523914.7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523914.7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121975.45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121975.45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509121.9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509121.9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633897.08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633897.08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516805.64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516805.64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158400.63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158400.63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627837.97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627837.97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482522.06</v>
      </c>
      <c r="K74" s="41">
        <v>0</v>
      </c>
      <c r="L74" s="41">
        <v>0</v>
      </c>
      <c r="M74" s="41">
        <v>0</v>
      </c>
      <c r="N74" s="32">
        <f t="shared" si="24"/>
        <v>482522.06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583390.38</v>
      </c>
      <c r="L75" s="41">
        <v>0</v>
      </c>
      <c r="M75" s="70"/>
      <c r="N75" s="29">
        <f t="shared" si="24"/>
        <v>583390.38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299000.63</v>
      </c>
      <c r="M76" s="41">
        <v>0</v>
      </c>
      <c r="N76" s="32">
        <f t="shared" si="24"/>
        <v>299000.63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161112.54</v>
      </c>
      <c r="N77" s="29">
        <f t="shared" si="24"/>
        <v>161112.54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1.9710178879310345</v>
      </c>
      <c r="C82" s="52">
        <v>1.9050470222726033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1.71216120141527</v>
      </c>
      <c r="C83" s="52">
        <v>1.6080620727395916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1.5758168983726695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2.0007756615494077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1.84190001092847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1.4605999953357665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1.7186371931034867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1.6356491053265247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1.6570956502829373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1.8706572553331433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1.7862590246138086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2.124467105938627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2.0890000220477996</v>
      </c>
      <c r="N94" s="58"/>
      <c r="O94"/>
    </row>
    <row r="95" ht="21" customHeight="1">
      <c r="A95" s="46" t="s">
        <v>98</v>
      </c>
    </row>
    <row r="98" ht="13.5">
      <c r="B98" s="48"/>
    </row>
    <row r="99" ht="14.25">
      <c r="H99" s="49"/>
    </row>
    <row r="101" spans="8:11" ht="13.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2015-04-30T19:17:23Z</dcterms:modified>
  <cp:category/>
  <cp:version/>
  <cp:contentType/>
  <cp:contentStatus/>
</cp:coreProperties>
</file>