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  <sheet name="REVISÃO AREAS 1.0 E 2.0" sheetId="2" r:id="rId2"/>
  </sheets>
  <definedNames>
    <definedName name="_xlnm.Print_Titles" localSheetId="0">'DETALHAMENTO PERMISSÃO'!$1:$6</definedName>
    <definedName name="_xlnm.Print_Titles" localSheetId="1">'REVISÃO AREAS 1.0 E 2.0'!$1:$6</definedName>
  </definedNames>
  <calcPr fullCalcOnLoad="1"/>
</workbook>
</file>

<file path=xl/sharedStrings.xml><?xml version="1.0" encoding="utf-8"?>
<sst xmlns="http://schemas.openxmlformats.org/spreadsheetml/2006/main" count="155" uniqueCount="125">
  <si>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</si>
  <si>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</si>
  <si>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</si>
  <si>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</si>
  <si>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</si>
  <si>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</si>
  <si>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</si>
  <si>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</si>
  <si>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</si>
  <si>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</si>
  <si>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</si>
  <si>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</si>
  <si>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</si>
  <si>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</si>
  <si>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</si>
  <si>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</si>
  <si>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</si>
  <si>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</si>
  <si>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</si>
  <si>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</si>
  <si>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</si>
  <si>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</si>
  <si>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</si>
  <si>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</si>
  <si>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</si>
  <si>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</si>
  <si>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</si>
  <si>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</si>
  <si>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</si>
  <si>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</si>
  <si>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</si>
  <si>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</si>
  <si>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</si>
  <si>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</si>
  <si>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</si>
  <si>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</si>
  <si>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</si>
  <si>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</si>
  <si>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</si>
  <si>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</si>
  <si>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</si>
  <si>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</si>
  <si>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</si>
  <si>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</si>
  <si>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</si>
  <si>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</si>
  <si>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</si>
  <si>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</si>
  <si>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</si>
  <si>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</si>
  <si>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</si>
  <si>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</si>
  <si>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</si>
  <si>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</si>
  <si>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</si>
  <si>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</si>
  <si>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</si>
  <si>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</si>
  <si>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</si>
  <si>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</si>
  <si>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</si>
  <si>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</si>
  <si>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</si>
  <si>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</si>
  <si>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</si>
  <si>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</si>
  <si>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</si>
  <si>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</si>
  <si>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</si>
  <si>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</si>
  <si>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</si>
  <si>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</si>
  <si>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</si>
  <si>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</si>
  <si>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</si>
  <si>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</si>
  <si>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</si>
  <si>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</si>
  <si>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</si>
  <si>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</si>
  <si>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</si>
  <si>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</si>
  <si>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</si>
  <si>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</si>
  <si>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</si>
  <si>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</si>
  <si>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</si>
  <si>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</si>
  <si>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</si>
  <si>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</si>
  <si>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</si>
  <si>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</si>
  <si>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</si>
  <si>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</si>
  <si>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</si>
  <si>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</si>
  <si>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</si>
  <si>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</si>
  <si>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</si>
  <si>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</si>
  <si>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</si>
  <si>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</si>
  <si>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OPERAÇÃO 22/04/15 - VENCIMENTO 29/04/15</t>
  </si>
  <si>
    <t>7.3. Revisão de Remuneração pelo Transporte Coletivo (1)</t>
  </si>
  <si>
    <t>10. Tarifa de Remuneração por Passageiro (2)</t>
  </si>
  <si>
    <t>Nota: (1) Revisão de passageiros transportados, processada pelo sistema de bilhetagem eletrônica, período de 07/03 a 09/04/15, para as áreas todas as áreas. Total de  920.446 passageiros. 
         (2) Tarifa de remuneração de cada cooperativa considerando a aplicação dos fatores de integração e de gratuidade e, também, reequilibrio interno estabelecido e informado pelo consórcio. Não consideram os acertos financeiros previstos no item 7.</t>
  </si>
  <si>
    <t xml:space="preserve">Consórcio Transcooper Fênix </t>
  </si>
  <si>
    <t xml:space="preserve">Consórcio Transcooper Fênix            </t>
  </si>
  <si>
    <t>1.0. Revisão de Remuneração pelo Transporte Coletivo (1)</t>
  </si>
  <si>
    <t>2. Distribuição da Remuneração entre as Empresas, Cooperativas e Cooperados</t>
  </si>
  <si>
    <t>2.1. Fênix</t>
  </si>
  <si>
    <t>2.2. Transcooper</t>
  </si>
  <si>
    <t>2.3. Transunião</t>
  </si>
  <si>
    <t>2.4. Qualibus</t>
  </si>
  <si>
    <t>2.5. Pêssego Transportes</t>
  </si>
  <si>
    <t>2.6. Allianz  Transportes</t>
  </si>
  <si>
    <t xml:space="preserve">2.7. Move - SP </t>
  </si>
  <si>
    <t>2.8. Imperial Transportes</t>
  </si>
  <si>
    <t>2.9. Transwolff</t>
  </si>
  <si>
    <t>2.10. A2 Transportes</t>
  </si>
  <si>
    <t>2.11. Transwolff</t>
  </si>
  <si>
    <t xml:space="preserve">2.12. Transcap </t>
  </si>
  <si>
    <t>2.13. Alfa Rodobus</t>
  </si>
  <si>
    <t>2.14. Parcela de remuneração repassada diretamente ao cooperado.</t>
  </si>
  <si>
    <t>Nota: (1) Revisão de passageiros transportados, processada pelo sistema de bilhetagem eletrônica, dias 07 e 08/03/15, áreas 1.0 e 2.0. Total de 8 passageiros.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</si>
</sst>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1" fontId="42" fillId="0" borderId="10" xfId="52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4219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4219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4219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638175</xdr:colOff>
      <xdr:row>28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915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638175</xdr:colOff>
      <xdr:row>28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915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638175</xdr:colOff>
      <xdr:row>28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6915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4" sqref="E104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8.50390625" style="1" customWidth="1"/>
    <col min="12" max="12" width="15.50390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>
      <c r="A2" s="82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22.5" customHeight="1">
      <c r="A4" s="83" t="s">
        <v>1</v>
      </c>
      <c r="B4" s="83" t="s">
        <v>42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 t="s">
        <v>2</v>
      </c>
    </row>
    <row r="5" spans="1:14" ht="42" customHeight="1">
      <c r="A5" s="83"/>
      <c r="B5" s="4" t="s">
        <v>97</v>
      </c>
      <c r="C5" s="4" t="s">
        <v>97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3"/>
    </row>
    <row r="6" spans="1:14" ht="20.25" customHeight="1">
      <c r="A6" s="83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3"/>
    </row>
    <row r="7" spans="1:16" ht="18.75" customHeight="1">
      <c r="A7" s="9" t="s">
        <v>3</v>
      </c>
      <c r="B7" s="10">
        <f>B8+B20+B24</f>
        <v>492193</v>
      </c>
      <c r="C7" s="10">
        <f>C8+C20+C24</f>
        <v>332924</v>
      </c>
      <c r="D7" s="10">
        <f>D8+D20+D24</f>
        <v>358625</v>
      </c>
      <c r="E7" s="10">
        <f>E8+E20+E24</f>
        <v>68285</v>
      </c>
      <c r="F7" s="10">
        <f aca="true" t="shared" si="0" ref="F7:M7">F8+F20+F24</f>
        <v>295136</v>
      </c>
      <c r="G7" s="10">
        <f t="shared" si="0"/>
        <v>489678</v>
      </c>
      <c r="H7" s="10">
        <f t="shared" si="0"/>
        <v>460533</v>
      </c>
      <c r="I7" s="10">
        <f t="shared" si="0"/>
        <v>393709</v>
      </c>
      <c r="J7" s="10">
        <f t="shared" si="0"/>
        <v>292363</v>
      </c>
      <c r="K7" s="10">
        <f t="shared" si="0"/>
        <v>349335</v>
      </c>
      <c r="L7" s="10">
        <f t="shared" si="0"/>
        <v>161527</v>
      </c>
      <c r="M7" s="10">
        <f t="shared" si="0"/>
        <v>88707</v>
      </c>
      <c r="N7" s="10">
        <f>+N8+N20+N24</f>
        <v>3783015</v>
      </c>
      <c r="O7"/>
      <c r="P7" s="39"/>
    </row>
    <row r="8" spans="1:15" ht="18.75" customHeight="1">
      <c r="A8" s="11" t="s">
        <v>27</v>
      </c>
      <c r="B8" s="12">
        <f>+B9+B12+B16</f>
        <v>285222</v>
      </c>
      <c r="C8" s="12">
        <f>+C9+C12+C16</f>
        <v>205532</v>
      </c>
      <c r="D8" s="12">
        <f>+D9+D12+D16</f>
        <v>231855</v>
      </c>
      <c r="E8" s="12">
        <f>+E9+E12+E16</f>
        <v>42866</v>
      </c>
      <c r="F8" s="12">
        <f aca="true" t="shared" si="1" ref="F8:M8">+F9+F12+F16</f>
        <v>182786</v>
      </c>
      <c r="G8" s="12">
        <f t="shared" si="1"/>
        <v>305210</v>
      </c>
      <c r="H8" s="12">
        <f t="shared" si="1"/>
        <v>274883</v>
      </c>
      <c r="I8" s="12">
        <f t="shared" si="1"/>
        <v>237071</v>
      </c>
      <c r="J8" s="12">
        <f t="shared" si="1"/>
        <v>178491</v>
      </c>
      <c r="K8" s="12">
        <f t="shared" si="1"/>
        <v>197199</v>
      </c>
      <c r="L8" s="12">
        <f t="shared" si="1"/>
        <v>99955</v>
      </c>
      <c r="M8" s="12">
        <f t="shared" si="1"/>
        <v>57003</v>
      </c>
      <c r="N8" s="12">
        <f>SUM(B8:M8)</f>
        <v>2298073</v>
      </c>
      <c r="O8"/>
    </row>
    <row r="9" spans="1:15" ht="18.75" customHeight="1">
      <c r="A9" s="13" t="s">
        <v>4</v>
      </c>
      <c r="B9" s="14">
        <v>29141</v>
      </c>
      <c r="C9" s="14">
        <v>26081</v>
      </c>
      <c r="D9" s="14">
        <v>18625</v>
      </c>
      <c r="E9" s="14">
        <v>3778</v>
      </c>
      <c r="F9" s="14">
        <v>15506</v>
      </c>
      <c r="G9" s="14">
        <v>27895</v>
      </c>
      <c r="H9" s="14">
        <v>36777</v>
      </c>
      <c r="I9" s="14">
        <v>17142</v>
      </c>
      <c r="J9" s="14">
        <v>21318</v>
      </c>
      <c r="K9" s="14">
        <v>17123</v>
      </c>
      <c r="L9" s="14">
        <v>13410</v>
      </c>
      <c r="M9" s="14">
        <v>7321</v>
      </c>
      <c r="N9" s="12">
        <f aca="true" t="shared" si="2" ref="N9:N19">SUM(B9:M9)</f>
        <v>234117</v>
      </c>
      <c r="O9"/>
    </row>
    <row r="10" spans="1:15" ht="18.75" customHeight="1">
      <c r="A10" s="15" t="s">
        <v>5</v>
      </c>
      <c r="B10" s="14">
        <f>+B9-B11</f>
        <v>29141</v>
      </c>
      <c r="C10" s="14">
        <f>+C9-C11</f>
        <v>26081</v>
      </c>
      <c r="D10" s="14">
        <f>+D9-D11</f>
        <v>18625</v>
      </c>
      <c r="E10" s="14">
        <f>+E9-E11</f>
        <v>3778</v>
      </c>
      <c r="F10" s="14">
        <f aca="true" t="shared" si="3" ref="F10:M10">+F9-F11</f>
        <v>15506</v>
      </c>
      <c r="G10" s="14">
        <f t="shared" si="3"/>
        <v>27895</v>
      </c>
      <c r="H10" s="14">
        <f t="shared" si="3"/>
        <v>36777</v>
      </c>
      <c r="I10" s="14">
        <f t="shared" si="3"/>
        <v>17142</v>
      </c>
      <c r="J10" s="14">
        <f t="shared" si="3"/>
        <v>21318</v>
      </c>
      <c r="K10" s="14">
        <f t="shared" si="3"/>
        <v>17123</v>
      </c>
      <c r="L10" s="14">
        <f t="shared" si="3"/>
        <v>13410</v>
      </c>
      <c r="M10" s="14">
        <f t="shared" si="3"/>
        <v>7321</v>
      </c>
      <c r="N10" s="12">
        <f t="shared" si="2"/>
        <v>234117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211216</v>
      </c>
      <c r="C12" s="14">
        <f>C13+C14+C15</f>
        <v>149198</v>
      </c>
      <c r="D12" s="14">
        <f>D13+D14+D15</f>
        <v>187456</v>
      </c>
      <c r="E12" s="14">
        <f>E13+E14+E15</f>
        <v>33460</v>
      </c>
      <c r="F12" s="14">
        <f aca="true" t="shared" si="4" ref="F12:M12">F13+F14+F15</f>
        <v>140261</v>
      </c>
      <c r="G12" s="14">
        <f t="shared" si="4"/>
        <v>236595</v>
      </c>
      <c r="H12" s="14">
        <f t="shared" si="4"/>
        <v>204619</v>
      </c>
      <c r="I12" s="14">
        <f t="shared" si="4"/>
        <v>188987</v>
      </c>
      <c r="J12" s="14">
        <f t="shared" si="4"/>
        <v>135449</v>
      </c>
      <c r="K12" s="14">
        <f t="shared" si="4"/>
        <v>150584</v>
      </c>
      <c r="L12" s="14">
        <f t="shared" si="4"/>
        <v>76417</v>
      </c>
      <c r="M12" s="14">
        <f t="shared" si="4"/>
        <v>44119</v>
      </c>
      <c r="N12" s="12">
        <f t="shared" si="2"/>
        <v>1758361</v>
      </c>
      <c r="O12"/>
    </row>
    <row r="13" spans="1:15" ht="18.75" customHeight="1">
      <c r="A13" s="15" t="s">
        <v>7</v>
      </c>
      <c r="B13" s="14">
        <v>104789</v>
      </c>
      <c r="C13" s="14">
        <v>73666</v>
      </c>
      <c r="D13" s="14">
        <v>90253</v>
      </c>
      <c r="E13" s="14">
        <v>16307</v>
      </c>
      <c r="F13" s="14">
        <v>66919</v>
      </c>
      <c r="G13" s="14">
        <v>115039</v>
      </c>
      <c r="H13" s="14">
        <v>103643</v>
      </c>
      <c r="I13" s="14">
        <v>96024</v>
      </c>
      <c r="J13" s="14">
        <v>66900</v>
      </c>
      <c r="K13" s="14">
        <v>74050</v>
      </c>
      <c r="L13" s="14">
        <v>37473</v>
      </c>
      <c r="M13" s="14">
        <v>21106</v>
      </c>
      <c r="N13" s="12">
        <f t="shared" si="2"/>
        <v>866169</v>
      </c>
      <c r="O13"/>
    </row>
    <row r="14" spans="1:15" ht="18.75" customHeight="1">
      <c r="A14" s="15" t="s">
        <v>8</v>
      </c>
      <c r="B14" s="14">
        <v>96277</v>
      </c>
      <c r="C14" s="14">
        <v>64586</v>
      </c>
      <c r="D14" s="14">
        <v>88006</v>
      </c>
      <c r="E14" s="14">
        <v>14911</v>
      </c>
      <c r="F14" s="14">
        <v>63421</v>
      </c>
      <c r="G14" s="14">
        <v>103971</v>
      </c>
      <c r="H14" s="14">
        <v>88301</v>
      </c>
      <c r="I14" s="14">
        <v>85228</v>
      </c>
      <c r="J14" s="14">
        <v>61287</v>
      </c>
      <c r="K14" s="14">
        <v>69337</v>
      </c>
      <c r="L14" s="14">
        <v>35117</v>
      </c>
      <c r="M14" s="14">
        <v>21165</v>
      </c>
      <c r="N14" s="12">
        <f t="shared" si="2"/>
        <v>791607</v>
      </c>
      <c r="O14"/>
    </row>
    <row r="15" spans="1:15" ht="18.75" customHeight="1">
      <c r="A15" s="15" t="s">
        <v>9</v>
      </c>
      <c r="B15" s="14">
        <v>10150</v>
      </c>
      <c r="C15" s="14">
        <v>10946</v>
      </c>
      <c r="D15" s="14">
        <v>9197</v>
      </c>
      <c r="E15" s="14">
        <v>2242</v>
      </c>
      <c r="F15" s="14">
        <v>9921</v>
      </c>
      <c r="G15" s="14">
        <v>17585</v>
      </c>
      <c r="H15" s="14">
        <v>12675</v>
      </c>
      <c r="I15" s="14">
        <v>7735</v>
      </c>
      <c r="J15" s="14">
        <v>7262</v>
      </c>
      <c r="K15" s="14">
        <v>7197</v>
      </c>
      <c r="L15" s="14">
        <v>3827</v>
      </c>
      <c r="M15" s="14">
        <v>1848</v>
      </c>
      <c r="N15" s="12">
        <f t="shared" si="2"/>
        <v>100585</v>
      </c>
      <c r="O15"/>
    </row>
    <row r="16" spans="1:14" ht="18.75" customHeight="1">
      <c r="A16" s="16" t="s">
        <v>26</v>
      </c>
      <c r="B16" s="14">
        <f>B17+B18+B19</f>
        <v>44865</v>
      </c>
      <c r="C16" s="14">
        <f>C17+C18+C19</f>
        <v>30253</v>
      </c>
      <c r="D16" s="14">
        <f>D17+D18+D19</f>
        <v>25774</v>
      </c>
      <c r="E16" s="14">
        <f>E17+E18+E19</f>
        <v>5628</v>
      </c>
      <c r="F16" s="14">
        <f aca="true" t="shared" si="5" ref="F16:M16">F17+F18+F19</f>
        <v>27019</v>
      </c>
      <c r="G16" s="14">
        <f t="shared" si="5"/>
        <v>40720</v>
      </c>
      <c r="H16" s="14">
        <f t="shared" si="5"/>
        <v>33487</v>
      </c>
      <c r="I16" s="14">
        <f t="shared" si="5"/>
        <v>30942</v>
      </c>
      <c r="J16" s="14">
        <f t="shared" si="5"/>
        <v>21724</v>
      </c>
      <c r="K16" s="14">
        <f t="shared" si="5"/>
        <v>29492</v>
      </c>
      <c r="L16" s="14">
        <f t="shared" si="5"/>
        <v>10128</v>
      </c>
      <c r="M16" s="14">
        <f t="shared" si="5"/>
        <v>5563</v>
      </c>
      <c r="N16" s="12">
        <f t="shared" si="2"/>
        <v>305595</v>
      </c>
    </row>
    <row r="17" spans="1:15" ht="18.75" customHeight="1">
      <c r="A17" s="15" t="s">
        <v>23</v>
      </c>
      <c r="B17" s="14">
        <v>6815</v>
      </c>
      <c r="C17" s="14">
        <v>5077</v>
      </c>
      <c r="D17" s="14">
        <v>4443</v>
      </c>
      <c r="E17" s="14">
        <v>946</v>
      </c>
      <c r="F17" s="14">
        <v>4406</v>
      </c>
      <c r="G17" s="14">
        <v>7941</v>
      </c>
      <c r="H17" s="14">
        <v>6552</v>
      </c>
      <c r="I17" s="14">
        <v>5965</v>
      </c>
      <c r="J17" s="14">
        <v>4264</v>
      </c>
      <c r="K17" s="14">
        <v>5211</v>
      </c>
      <c r="L17" s="14">
        <v>2218</v>
      </c>
      <c r="M17" s="14">
        <v>1029</v>
      </c>
      <c r="N17" s="12">
        <f t="shared" si="2"/>
        <v>54867</v>
      </c>
      <c r="O17"/>
    </row>
    <row r="18" spans="1:15" ht="18.75" customHeight="1">
      <c r="A18" s="15" t="s">
        <v>24</v>
      </c>
      <c r="B18" s="14">
        <v>1241</v>
      </c>
      <c r="C18" s="14">
        <v>753</v>
      </c>
      <c r="D18" s="14">
        <v>894</v>
      </c>
      <c r="E18" s="14">
        <v>195</v>
      </c>
      <c r="F18" s="14">
        <v>800</v>
      </c>
      <c r="G18" s="14">
        <v>1221</v>
      </c>
      <c r="H18" s="14">
        <v>1117</v>
      </c>
      <c r="I18" s="14">
        <v>1030</v>
      </c>
      <c r="J18" s="14">
        <v>733</v>
      </c>
      <c r="K18" s="14">
        <v>1415</v>
      </c>
      <c r="L18" s="14">
        <v>401</v>
      </c>
      <c r="M18" s="14">
        <v>190</v>
      </c>
      <c r="N18" s="12">
        <f t="shared" si="2"/>
        <v>9990</v>
      </c>
      <c r="O18"/>
    </row>
    <row r="19" spans="1:15" ht="18.75" customHeight="1">
      <c r="A19" s="15" t="s">
        <v>25</v>
      </c>
      <c r="B19" s="14">
        <v>36809</v>
      </c>
      <c r="C19" s="14">
        <v>24423</v>
      </c>
      <c r="D19" s="14">
        <v>20437</v>
      </c>
      <c r="E19" s="14">
        <v>4487</v>
      </c>
      <c r="F19" s="14">
        <v>21813</v>
      </c>
      <c r="G19" s="14">
        <v>31558</v>
      </c>
      <c r="H19" s="14">
        <v>25818</v>
      </c>
      <c r="I19" s="14">
        <v>23947</v>
      </c>
      <c r="J19" s="14">
        <v>16727</v>
      </c>
      <c r="K19" s="14">
        <v>22866</v>
      </c>
      <c r="L19" s="14">
        <v>7509</v>
      </c>
      <c r="M19" s="14">
        <v>4344</v>
      </c>
      <c r="N19" s="12">
        <f t="shared" si="2"/>
        <v>240738</v>
      </c>
      <c r="O19"/>
    </row>
    <row r="20" spans="1:15" ht="18.75" customHeight="1">
      <c r="A20" s="17" t="s">
        <v>10</v>
      </c>
      <c r="B20" s="18">
        <f>B21+B22+B23</f>
        <v>151026</v>
      </c>
      <c r="C20" s="18">
        <f>C21+C22+C23</f>
        <v>84911</v>
      </c>
      <c r="D20" s="18">
        <f>D21+D22+D23</f>
        <v>84161</v>
      </c>
      <c r="E20" s="18">
        <f>E21+E22+E23</f>
        <v>15677</v>
      </c>
      <c r="F20" s="18">
        <f aca="true" t="shared" si="6" ref="F20:M20">F21+F22+F23</f>
        <v>69895</v>
      </c>
      <c r="G20" s="18">
        <f t="shared" si="6"/>
        <v>117837</v>
      </c>
      <c r="H20" s="18">
        <f t="shared" si="6"/>
        <v>126035</v>
      </c>
      <c r="I20" s="18">
        <f t="shared" si="6"/>
        <v>116883</v>
      </c>
      <c r="J20" s="18">
        <f t="shared" si="6"/>
        <v>79235</v>
      </c>
      <c r="K20" s="18">
        <f t="shared" si="6"/>
        <v>119424</v>
      </c>
      <c r="L20" s="18">
        <f t="shared" si="6"/>
        <v>50011</v>
      </c>
      <c r="M20" s="18">
        <f t="shared" si="6"/>
        <v>26691</v>
      </c>
      <c r="N20" s="12">
        <f aca="true" t="shared" si="7" ref="N20:N26">SUM(B20:M20)</f>
        <v>1041786</v>
      </c>
      <c r="O20"/>
    </row>
    <row r="21" spans="1:15" ht="18.75" customHeight="1">
      <c r="A21" s="13" t="s">
        <v>11</v>
      </c>
      <c r="B21" s="14">
        <v>83574</v>
      </c>
      <c r="C21" s="14">
        <v>49519</v>
      </c>
      <c r="D21" s="14">
        <v>49129</v>
      </c>
      <c r="E21" s="14">
        <v>9062</v>
      </c>
      <c r="F21" s="14">
        <v>39677</v>
      </c>
      <c r="G21" s="14">
        <v>69262</v>
      </c>
      <c r="H21" s="14">
        <v>74157</v>
      </c>
      <c r="I21" s="14">
        <v>67758</v>
      </c>
      <c r="J21" s="14">
        <v>45243</v>
      </c>
      <c r="K21" s="14">
        <v>66211</v>
      </c>
      <c r="L21" s="14">
        <v>27653</v>
      </c>
      <c r="M21" s="14">
        <v>14365</v>
      </c>
      <c r="N21" s="12">
        <f t="shared" si="7"/>
        <v>595610</v>
      </c>
      <c r="O21"/>
    </row>
    <row r="22" spans="1:15" ht="18.75" customHeight="1">
      <c r="A22" s="13" t="s">
        <v>12</v>
      </c>
      <c r="B22" s="14">
        <v>61722</v>
      </c>
      <c r="C22" s="14">
        <v>30971</v>
      </c>
      <c r="D22" s="14">
        <v>31521</v>
      </c>
      <c r="E22" s="14">
        <v>5780</v>
      </c>
      <c r="F22" s="14">
        <v>26462</v>
      </c>
      <c r="G22" s="14">
        <v>42023</v>
      </c>
      <c r="H22" s="14">
        <v>46564</v>
      </c>
      <c r="I22" s="14">
        <v>44794</v>
      </c>
      <c r="J22" s="14">
        <v>30760</v>
      </c>
      <c r="K22" s="14">
        <v>48864</v>
      </c>
      <c r="L22" s="14">
        <v>20527</v>
      </c>
      <c r="M22" s="14">
        <v>11473</v>
      </c>
      <c r="N22" s="12">
        <f t="shared" si="7"/>
        <v>401461</v>
      </c>
      <c r="O22"/>
    </row>
    <row r="23" spans="1:15" ht="18.75" customHeight="1">
      <c r="A23" s="13" t="s">
        <v>13</v>
      </c>
      <c r="B23" s="14">
        <v>5730</v>
      </c>
      <c r="C23" s="14">
        <v>4421</v>
      </c>
      <c r="D23" s="14">
        <v>3511</v>
      </c>
      <c r="E23" s="14">
        <v>835</v>
      </c>
      <c r="F23" s="14">
        <v>3756</v>
      </c>
      <c r="G23" s="14">
        <v>6552</v>
      </c>
      <c r="H23" s="14">
        <v>5314</v>
      </c>
      <c r="I23" s="14">
        <v>4331</v>
      </c>
      <c r="J23" s="14">
        <v>3232</v>
      </c>
      <c r="K23" s="14">
        <v>4349</v>
      </c>
      <c r="L23" s="14">
        <v>1831</v>
      </c>
      <c r="M23" s="14">
        <v>853</v>
      </c>
      <c r="N23" s="12">
        <f t="shared" si="7"/>
        <v>44715</v>
      </c>
      <c r="O23"/>
    </row>
    <row r="24" spans="1:15" ht="18.75" customHeight="1">
      <c r="A24" s="17" t="s">
        <v>14</v>
      </c>
      <c r="B24" s="14">
        <f>B25+B26</f>
        <v>55945</v>
      </c>
      <c r="C24" s="14">
        <f>C25+C26</f>
        <v>42481</v>
      </c>
      <c r="D24" s="14">
        <f>D25+D26</f>
        <v>42609</v>
      </c>
      <c r="E24" s="14">
        <f>E25+E26</f>
        <v>9742</v>
      </c>
      <c r="F24" s="14">
        <f aca="true" t="shared" si="8" ref="F24:M24">F25+F26</f>
        <v>42455</v>
      </c>
      <c r="G24" s="14">
        <f t="shared" si="8"/>
        <v>66631</v>
      </c>
      <c r="H24" s="14">
        <f t="shared" si="8"/>
        <v>59615</v>
      </c>
      <c r="I24" s="14">
        <f t="shared" si="8"/>
        <v>39755</v>
      </c>
      <c r="J24" s="14">
        <f t="shared" si="8"/>
        <v>34637</v>
      </c>
      <c r="K24" s="14">
        <f t="shared" si="8"/>
        <v>32712</v>
      </c>
      <c r="L24" s="14">
        <f t="shared" si="8"/>
        <v>11561</v>
      </c>
      <c r="M24" s="14">
        <f t="shared" si="8"/>
        <v>5013</v>
      </c>
      <c r="N24" s="12">
        <f t="shared" si="7"/>
        <v>443156</v>
      </c>
      <c r="O24"/>
    </row>
    <row r="25" spans="1:15" ht="18.75" customHeight="1">
      <c r="A25" s="13" t="s">
        <v>15</v>
      </c>
      <c r="B25" s="14">
        <v>35805</v>
      </c>
      <c r="C25" s="14">
        <v>27188</v>
      </c>
      <c r="D25" s="14">
        <v>27270</v>
      </c>
      <c r="E25" s="14">
        <v>6235</v>
      </c>
      <c r="F25" s="14">
        <v>27171</v>
      </c>
      <c r="G25" s="14">
        <v>42644</v>
      </c>
      <c r="H25" s="14">
        <v>38154</v>
      </c>
      <c r="I25" s="14">
        <v>25443</v>
      </c>
      <c r="J25" s="14">
        <v>22168</v>
      </c>
      <c r="K25" s="14">
        <v>20936</v>
      </c>
      <c r="L25" s="14">
        <v>7399</v>
      </c>
      <c r="M25" s="14">
        <v>3208</v>
      </c>
      <c r="N25" s="12">
        <f t="shared" si="7"/>
        <v>283621</v>
      </c>
      <c r="O25"/>
    </row>
    <row r="26" spans="1:15" ht="18.75" customHeight="1">
      <c r="A26" s="13" t="s">
        <v>16</v>
      </c>
      <c r="B26" s="14">
        <v>20140</v>
      </c>
      <c r="C26" s="14">
        <v>15293</v>
      </c>
      <c r="D26" s="14">
        <v>15339</v>
      </c>
      <c r="E26" s="14">
        <v>3507</v>
      </c>
      <c r="F26" s="14">
        <v>15284</v>
      </c>
      <c r="G26" s="14">
        <v>23987</v>
      </c>
      <c r="H26" s="14">
        <v>21461</v>
      </c>
      <c r="I26" s="14">
        <v>14312</v>
      </c>
      <c r="J26" s="14">
        <v>12469</v>
      </c>
      <c r="K26" s="14">
        <v>11776</v>
      </c>
      <c r="L26" s="14">
        <v>4162</v>
      </c>
      <c r="M26" s="14">
        <v>1805</v>
      </c>
      <c r="N26" s="12">
        <f t="shared" si="7"/>
        <v>159535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0.9971339744774915</v>
      </c>
      <c r="C32" s="23">
        <f aca="true" t="shared" si="9" ref="C32:M32">(((+C$8+C$20)*C$29)+(C$24*C$30))/C$7</f>
        <v>0.9947939325491705</v>
      </c>
      <c r="D32" s="23">
        <f t="shared" si="9"/>
        <v>0.9979207877309167</v>
      </c>
      <c r="E32" s="23">
        <f t="shared" si="9"/>
        <v>0.9906267935857069</v>
      </c>
      <c r="F32" s="23">
        <f t="shared" si="9"/>
        <v>1</v>
      </c>
      <c r="G32" s="23">
        <f t="shared" si="9"/>
        <v>1</v>
      </c>
      <c r="H32" s="23">
        <f t="shared" si="9"/>
        <v>0.9963236814734232</v>
      </c>
      <c r="I32" s="23">
        <f t="shared" si="9"/>
        <v>0.9961326347632389</v>
      </c>
      <c r="J32" s="23">
        <f t="shared" si="9"/>
        <v>0.998448009153005</v>
      </c>
      <c r="K32" s="23">
        <f t="shared" si="9"/>
        <v>0.9971720486066382</v>
      </c>
      <c r="L32" s="23">
        <f t="shared" si="9"/>
        <v>0.9984611767692088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1.7588446175808474</v>
      </c>
      <c r="C35" s="26">
        <f>C32*C34</f>
        <v>1.695427299243551</v>
      </c>
      <c r="D35" s="26">
        <f>D32*D34</f>
        <v>1.5759165079846638</v>
      </c>
      <c r="E35" s="26">
        <f>E32*E34</f>
        <v>2.0012642484018452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1.698034450335155</v>
      </c>
      <c r="I35" s="26">
        <f t="shared" si="10"/>
        <v>1.6572658644556004</v>
      </c>
      <c r="J35" s="26">
        <f t="shared" si="10"/>
        <v>1.8707920347499853</v>
      </c>
      <c r="K35" s="26">
        <f t="shared" si="10"/>
        <v>1.7864337250787925</v>
      </c>
      <c r="L35" s="26">
        <f t="shared" si="10"/>
        <v>2.1245256919295223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-0.0028645064</v>
      </c>
      <c r="C36" s="26">
        <v>-0.005570851</v>
      </c>
      <c r="D36" s="26">
        <v>-0.0022591007</v>
      </c>
      <c r="E36" s="26">
        <v>-0.000694296</v>
      </c>
      <c r="F36" s="26">
        <v>-0.00292392</v>
      </c>
      <c r="G36" s="26">
        <v>-0.00210756</v>
      </c>
      <c r="H36" s="26">
        <v>-0.0021802781</v>
      </c>
      <c r="I36" s="26">
        <v>0</v>
      </c>
      <c r="J36" s="26">
        <v>-0.0004207441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941.6</v>
      </c>
      <c r="E38" s="65">
        <f t="shared" si="11"/>
        <v>77.04</v>
      </c>
      <c r="F38" s="65">
        <f t="shared" si="11"/>
        <v>1061.44</v>
      </c>
      <c r="G38" s="65">
        <f t="shared" si="11"/>
        <v>1168.44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8744.04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220</v>
      </c>
      <c r="E39" s="67">
        <v>18</v>
      </c>
      <c r="F39" s="67">
        <v>248</v>
      </c>
      <c r="G39" s="67">
        <v>273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2043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865894.6788624349</v>
      </c>
      <c r="C42" s="69">
        <f aca="true" t="shared" si="12" ref="C42:N42">C43+C44+C45</f>
        <v>565089.0081750359</v>
      </c>
      <c r="D42" s="69">
        <f t="shared" si="12"/>
        <v>565294.4876874625</v>
      </c>
      <c r="E42" s="69">
        <f t="shared" si="12"/>
        <v>136685.95919976</v>
      </c>
      <c r="F42" s="69">
        <f>F43+F44+F45</f>
        <v>543809.48434688</v>
      </c>
      <c r="G42" s="69">
        <f>G43+G44+G45</f>
        <v>715360.1010343198</v>
      </c>
      <c r="H42" s="69">
        <f t="shared" si="12"/>
        <v>782203.7695019726</v>
      </c>
      <c r="I42" s="69">
        <f t="shared" si="12"/>
        <v>652480.48622895</v>
      </c>
      <c r="J42" s="69">
        <f t="shared" si="12"/>
        <v>546977.1616483016</v>
      </c>
      <c r="K42" s="69">
        <f t="shared" si="12"/>
        <v>624063.8253504</v>
      </c>
      <c r="L42" s="69">
        <f t="shared" si="12"/>
        <v>343168.2614403</v>
      </c>
      <c r="M42" s="69">
        <f t="shared" si="12"/>
        <v>185313.5482808</v>
      </c>
      <c r="N42" s="69">
        <f t="shared" si="12"/>
        <v>6526340.771756618</v>
      </c>
    </row>
    <row r="43" spans="1:14" ht="18.75" customHeight="1">
      <c r="A43" s="66" t="s">
        <v>94</v>
      </c>
      <c r="B43" s="63">
        <f aca="true" t="shared" si="13" ref="B43:H43">B35*B7</f>
        <v>865691.00886097</v>
      </c>
      <c r="C43" s="63">
        <f t="shared" si="13"/>
        <v>564448.43817336</v>
      </c>
      <c r="D43" s="63">
        <f t="shared" si="13"/>
        <v>565163.057676</v>
      </c>
      <c r="E43" s="63">
        <f t="shared" si="13"/>
        <v>136656.32920212</v>
      </c>
      <c r="F43" s="63">
        <f t="shared" si="13"/>
        <v>543610.9984</v>
      </c>
      <c r="G43" s="63">
        <f t="shared" si="13"/>
        <v>715223.6867999999</v>
      </c>
      <c r="H43" s="63">
        <f t="shared" si="13"/>
        <v>782000.8995162</v>
      </c>
      <c r="I43" s="63">
        <f>I35*I7</f>
        <v>652480.48622895</v>
      </c>
      <c r="J43" s="63">
        <f>J35*J7</f>
        <v>546950.3716556099</v>
      </c>
      <c r="K43" s="63">
        <f>K35*K7</f>
        <v>624063.8253504</v>
      </c>
      <c r="L43" s="63">
        <f>L35*L7</f>
        <v>343168.2614403</v>
      </c>
      <c r="M43" s="63">
        <f>M35*M7</f>
        <v>185308.923</v>
      </c>
      <c r="N43" s="65">
        <f>SUM(B43:M43)</f>
        <v>6524766.28630391</v>
      </c>
    </row>
    <row r="44" spans="1:14" ht="18.75" customHeight="1">
      <c r="A44" s="66" t="s">
        <v>95</v>
      </c>
      <c r="B44" s="63">
        <f aca="true" t="shared" si="14" ref="B44:M44">B36*B7</f>
        <v>-1409.8899985352</v>
      </c>
      <c r="C44" s="63">
        <f t="shared" si="14"/>
        <v>-1854.669998324</v>
      </c>
      <c r="D44" s="63">
        <f t="shared" si="14"/>
        <v>-810.1699885374999</v>
      </c>
      <c r="E44" s="63">
        <f t="shared" si="14"/>
        <v>-47.41000236</v>
      </c>
      <c r="F44" s="63">
        <f t="shared" si="14"/>
        <v>-862.95405312</v>
      </c>
      <c r="G44" s="63">
        <f t="shared" si="14"/>
        <v>-1032.02576568</v>
      </c>
      <c r="H44" s="63">
        <f t="shared" si="14"/>
        <v>-1004.0900142273</v>
      </c>
      <c r="I44" s="63">
        <f t="shared" si="14"/>
        <v>0</v>
      </c>
      <c r="J44" s="63">
        <f t="shared" si="14"/>
        <v>-123.0100073083</v>
      </c>
      <c r="K44" s="63">
        <f t="shared" si="14"/>
        <v>0</v>
      </c>
      <c r="L44" s="63">
        <f t="shared" si="14"/>
        <v>0</v>
      </c>
      <c r="M44" s="63">
        <f t="shared" si="14"/>
        <v>-25.3347192</v>
      </c>
      <c r="N44" s="28">
        <f>SUM(B44:M44)</f>
        <v>-7169.554547292301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941.6</v>
      </c>
      <c r="E45" s="63">
        <f t="shared" si="15"/>
        <v>77.04</v>
      </c>
      <c r="F45" s="63">
        <f t="shared" si="15"/>
        <v>1061.44</v>
      </c>
      <c r="G45" s="63">
        <f t="shared" si="15"/>
        <v>1168.44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8744.04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143840.82</v>
      </c>
      <c r="C47" s="28">
        <f t="shared" si="16"/>
        <v>70810.57</v>
      </c>
      <c r="D47" s="28">
        <f t="shared" si="16"/>
        <v>76037.86</v>
      </c>
      <c r="E47" s="28">
        <f t="shared" si="16"/>
        <v>20848.980000000003</v>
      </c>
      <c r="F47" s="28">
        <f t="shared" si="16"/>
        <v>90170.86000000002</v>
      </c>
      <c r="G47" s="28">
        <f t="shared" si="16"/>
        <v>66705.13000000002</v>
      </c>
      <c r="H47" s="28">
        <f t="shared" si="16"/>
        <v>27261.829999999987</v>
      </c>
      <c r="I47" s="28">
        <f t="shared" si="16"/>
        <v>104455.45999999999</v>
      </c>
      <c r="J47" s="28">
        <f t="shared" si="16"/>
        <v>47038.31</v>
      </c>
      <c r="K47" s="28">
        <f t="shared" si="16"/>
        <v>95171.25</v>
      </c>
      <c r="L47" s="28">
        <f t="shared" si="16"/>
        <v>8866.659999999996</v>
      </c>
      <c r="M47" s="28">
        <f t="shared" si="16"/>
        <v>9692.319999999996</v>
      </c>
      <c r="N47" s="28">
        <f t="shared" si="16"/>
        <v>760900.0499999998</v>
      </c>
      <c r="P47" s="40"/>
    </row>
    <row r="48" spans="1:16" ht="18.75" customHeight="1">
      <c r="A48" s="17" t="s">
        <v>50</v>
      </c>
      <c r="B48" s="29">
        <f>B49+B50</f>
        <v>-101993.5</v>
      </c>
      <c r="C48" s="29">
        <f>C49+C50</f>
        <v>-91283.5</v>
      </c>
      <c r="D48" s="29">
        <f>D49+D50</f>
        <v>-65187.5</v>
      </c>
      <c r="E48" s="29">
        <f>E49+E50</f>
        <v>-13223</v>
      </c>
      <c r="F48" s="29">
        <f aca="true" t="shared" si="17" ref="F48:M48">F49+F50</f>
        <v>-54271</v>
      </c>
      <c r="G48" s="29">
        <f t="shared" si="17"/>
        <v>-97632.5</v>
      </c>
      <c r="H48" s="29">
        <f t="shared" si="17"/>
        <v>-128719.5</v>
      </c>
      <c r="I48" s="29">
        <f t="shared" si="17"/>
        <v>-59997</v>
      </c>
      <c r="J48" s="29">
        <f t="shared" si="17"/>
        <v>-74613</v>
      </c>
      <c r="K48" s="29">
        <f t="shared" si="17"/>
        <v>-59930.5</v>
      </c>
      <c r="L48" s="29">
        <f t="shared" si="17"/>
        <v>-46935</v>
      </c>
      <c r="M48" s="29">
        <f t="shared" si="17"/>
        <v>-25623.5</v>
      </c>
      <c r="N48" s="28">
        <f aca="true" t="shared" si="18" ref="N48:N59">SUM(B48:M48)</f>
        <v>-819409.5</v>
      </c>
      <c r="P48" s="40"/>
    </row>
    <row r="49" spans="1:16" ht="18.75" customHeight="1">
      <c r="A49" s="13" t="s">
        <v>51</v>
      </c>
      <c r="B49" s="20">
        <f>ROUND(-B9*$D$3,2)</f>
        <v>-101993.5</v>
      </c>
      <c r="C49" s="20">
        <f>ROUND(-C9*$D$3,2)</f>
        <v>-91283.5</v>
      </c>
      <c r="D49" s="20">
        <f>ROUND(-D9*$D$3,2)</f>
        <v>-65187.5</v>
      </c>
      <c r="E49" s="20">
        <f>ROUND(-E9*$D$3,2)</f>
        <v>-13223</v>
      </c>
      <c r="F49" s="20">
        <f aca="true" t="shared" si="19" ref="F49:M49">ROUND(-F9*$D$3,2)</f>
        <v>-54271</v>
      </c>
      <c r="G49" s="20">
        <f t="shared" si="19"/>
        <v>-97632.5</v>
      </c>
      <c r="H49" s="20">
        <f t="shared" si="19"/>
        <v>-128719.5</v>
      </c>
      <c r="I49" s="20">
        <f t="shared" si="19"/>
        <v>-59997</v>
      </c>
      <c r="J49" s="20">
        <f t="shared" si="19"/>
        <v>-74613</v>
      </c>
      <c r="K49" s="20">
        <f t="shared" si="19"/>
        <v>-59930.5</v>
      </c>
      <c r="L49" s="20">
        <f t="shared" si="19"/>
        <v>-46935</v>
      </c>
      <c r="M49" s="20">
        <f t="shared" si="19"/>
        <v>-25623.5</v>
      </c>
      <c r="N49" s="54">
        <f t="shared" si="18"/>
        <v>-819409.5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-1853.24</v>
      </c>
      <c r="C51" s="29">
        <f aca="true" t="shared" si="21" ref="C51:M51">SUM(C52:C58)</f>
        <v>-119.84</v>
      </c>
      <c r="D51" s="29">
        <f t="shared" si="21"/>
        <v>12035.36</v>
      </c>
      <c r="E51" s="29">
        <f t="shared" si="21"/>
        <v>61.440000000000055</v>
      </c>
      <c r="F51" s="29">
        <f t="shared" si="21"/>
        <v>-66.96000000000004</v>
      </c>
      <c r="G51" s="29">
        <f t="shared" si="21"/>
        <v>-179.76</v>
      </c>
      <c r="H51" s="29">
        <f t="shared" si="21"/>
        <v>-1801.88</v>
      </c>
      <c r="I51" s="29">
        <f t="shared" si="21"/>
        <v>-2649.32</v>
      </c>
      <c r="J51" s="29">
        <f t="shared" si="21"/>
        <v>-2174.24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-1537.7599999999966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-1000</v>
      </c>
      <c r="F54" s="27">
        <v>-1000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-2000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96</v>
      </c>
      <c r="B58" s="27">
        <v>-1853.24</v>
      </c>
      <c r="C58" s="27">
        <v>-119.84</v>
      </c>
      <c r="D58" s="27">
        <v>12035.36</v>
      </c>
      <c r="E58" s="27">
        <v>1061.44</v>
      </c>
      <c r="F58" s="27">
        <v>933.04</v>
      </c>
      <c r="G58" s="27">
        <v>-179.76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462.2400000000033</v>
      </c>
      <c r="O58"/>
    </row>
    <row r="59" spans="1:15" ht="18.75" customHeight="1">
      <c r="A59" s="17" t="s">
        <v>103</v>
      </c>
      <c r="B59" s="30">
        <v>247687.56</v>
      </c>
      <c r="C59" s="30">
        <v>162213.91</v>
      </c>
      <c r="D59" s="30">
        <v>129190</v>
      </c>
      <c r="E59" s="30">
        <v>34010.54</v>
      </c>
      <c r="F59" s="30">
        <v>144508.82</v>
      </c>
      <c r="G59" s="30">
        <v>164517.39</v>
      </c>
      <c r="H59" s="30">
        <v>157783.21</v>
      </c>
      <c r="I59" s="30">
        <v>167101.78</v>
      </c>
      <c r="J59" s="30">
        <v>123825.55</v>
      </c>
      <c r="K59" s="30">
        <v>157802.43</v>
      </c>
      <c r="L59" s="30">
        <v>57158.42</v>
      </c>
      <c r="M59" s="30">
        <v>36047.7</v>
      </c>
      <c r="N59" s="27">
        <f t="shared" si="18"/>
        <v>1581847.3099999998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">
      <c r="A61" s="2" t="s">
        <v>60</v>
      </c>
      <c r="B61" s="32">
        <f aca="true" t="shared" si="22" ref="B61:M61">+B42+B47</f>
        <v>1009735.4988624349</v>
      </c>
      <c r="C61" s="32">
        <f t="shared" si="22"/>
        <v>635899.578175036</v>
      </c>
      <c r="D61" s="32">
        <f t="shared" si="22"/>
        <v>641332.3476874625</v>
      </c>
      <c r="E61" s="32">
        <f t="shared" si="22"/>
        <v>157534.93919976</v>
      </c>
      <c r="F61" s="32">
        <f t="shared" si="22"/>
        <v>633980.34434688</v>
      </c>
      <c r="G61" s="32">
        <f t="shared" si="22"/>
        <v>782065.2310343198</v>
      </c>
      <c r="H61" s="32">
        <f t="shared" si="22"/>
        <v>809465.5995019726</v>
      </c>
      <c r="I61" s="32">
        <f t="shared" si="22"/>
        <v>756935.9462289499</v>
      </c>
      <c r="J61" s="32">
        <f t="shared" si="22"/>
        <v>594015.4716483017</v>
      </c>
      <c r="K61" s="32">
        <f t="shared" si="22"/>
        <v>719235.0753504</v>
      </c>
      <c r="L61" s="32">
        <f t="shared" si="22"/>
        <v>352034.92144029995</v>
      </c>
      <c r="M61" s="32">
        <f t="shared" si="22"/>
        <v>195005.8682808</v>
      </c>
      <c r="N61" s="32">
        <f>SUM(B61:M61)</f>
        <v>7287240.821756617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61</v>
      </c>
      <c r="B64" s="42">
        <f>SUM(B65:B78)</f>
        <v>1009735.49</v>
      </c>
      <c r="C64" s="42">
        <f aca="true" t="shared" si="23" ref="C64:M64">SUM(C65:C78)</f>
        <v>635899.57</v>
      </c>
      <c r="D64" s="42">
        <f t="shared" si="23"/>
        <v>641332.35</v>
      </c>
      <c r="E64" s="42">
        <f t="shared" si="23"/>
        <v>157534.94</v>
      </c>
      <c r="F64" s="42">
        <f t="shared" si="23"/>
        <v>633980.35</v>
      </c>
      <c r="G64" s="42">
        <f t="shared" si="23"/>
        <v>782065.23</v>
      </c>
      <c r="H64" s="42">
        <f t="shared" si="23"/>
        <v>809465.6</v>
      </c>
      <c r="I64" s="42">
        <f t="shared" si="23"/>
        <v>756935.95</v>
      </c>
      <c r="J64" s="42">
        <f t="shared" si="23"/>
        <v>594015.47</v>
      </c>
      <c r="K64" s="42">
        <f t="shared" si="23"/>
        <v>719235.08</v>
      </c>
      <c r="L64" s="42">
        <f t="shared" si="23"/>
        <v>352034.92</v>
      </c>
      <c r="M64" s="42">
        <f t="shared" si="23"/>
        <v>195005.87</v>
      </c>
      <c r="N64" s="32">
        <f>SUM(N65:N78)</f>
        <v>7287240.82</v>
      </c>
      <c r="P64" s="40"/>
    </row>
    <row r="65" spans="1:14" ht="18.75" customHeight="1">
      <c r="A65" s="17" t="s">
        <v>98</v>
      </c>
      <c r="B65" s="42">
        <v>210694.06</v>
      </c>
      <c r="C65" s="42">
        <v>191695.9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402389.95999999996</v>
      </c>
    </row>
    <row r="66" spans="1:14" ht="18.75" customHeight="1">
      <c r="A66" s="17" t="s">
        <v>99</v>
      </c>
      <c r="B66" s="42">
        <v>799041.43</v>
      </c>
      <c r="C66" s="42">
        <v>444203.67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1243245.1</v>
      </c>
    </row>
    <row r="67" spans="1:14" ht="18.75" customHeight="1">
      <c r="A67" s="17" t="s">
        <v>81</v>
      </c>
      <c r="B67" s="41">
        <v>0</v>
      </c>
      <c r="C67" s="41">
        <v>0</v>
      </c>
      <c r="D67" s="29">
        <v>641332.35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641332.35</v>
      </c>
    </row>
    <row r="68" spans="1:14" ht="18.75" customHeight="1">
      <c r="A68" s="17" t="s">
        <v>71</v>
      </c>
      <c r="B68" s="41">
        <v>0</v>
      </c>
      <c r="C68" s="41">
        <v>0</v>
      </c>
      <c r="D68" s="41">
        <v>0</v>
      </c>
      <c r="E68" s="29">
        <v>157534.94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157534.94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41">
        <v>0</v>
      </c>
      <c r="F69" s="29">
        <v>633980.35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633980.35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782065.23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782065.23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629151.07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629151.07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180314.53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180314.53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756935.95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756935.95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594015.47</v>
      </c>
      <c r="K74" s="41">
        <v>0</v>
      </c>
      <c r="L74" s="41">
        <v>0</v>
      </c>
      <c r="M74" s="41">
        <v>0</v>
      </c>
      <c r="N74" s="32">
        <f t="shared" si="24"/>
        <v>594015.47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719235.08</v>
      </c>
      <c r="L75" s="41">
        <v>0</v>
      </c>
      <c r="M75" s="70"/>
      <c r="N75" s="29">
        <f t="shared" si="24"/>
        <v>719235.08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352034.92</v>
      </c>
      <c r="M76" s="41">
        <v>0</v>
      </c>
      <c r="N76" s="32">
        <f t="shared" si="24"/>
        <v>352034.92</v>
      </c>
    </row>
    <row r="77" spans="1:15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195005.87</v>
      </c>
      <c r="N77" s="29">
        <f t="shared" si="24"/>
        <v>195005.87</v>
      </c>
      <c r="O77"/>
    </row>
    <row r="78" spans="1:15" ht="18.75" customHeight="1">
      <c r="A78" s="38" t="s">
        <v>62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9"/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/>
      <c r="K79" s="80"/>
      <c r="L79" s="80">
        <v>0</v>
      </c>
      <c r="M79" s="80">
        <v>0</v>
      </c>
      <c r="N79" s="80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104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100</v>
      </c>
      <c r="B82" s="52">
        <v>1.9678741595048315</v>
      </c>
      <c r="C82" s="52">
        <v>1.930756975216549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1.7121787431809428</v>
      </c>
      <c r="C83" s="52">
        <v>1.6084823081289643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92</v>
      </c>
      <c r="B84" s="52">
        <v>0</v>
      </c>
      <c r="C84" s="52">
        <v>0</v>
      </c>
      <c r="D84" s="24">
        <v>1.5759165144649705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82</v>
      </c>
      <c r="B85" s="52">
        <v>0</v>
      </c>
      <c r="C85" s="52">
        <v>0</v>
      </c>
      <c r="D85" s="52">
        <v>0</v>
      </c>
      <c r="E85" s="52">
        <v>2.001264260086403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83</v>
      </c>
      <c r="B86" s="52">
        <v>0</v>
      </c>
      <c r="C86" s="52">
        <v>0</v>
      </c>
      <c r="D86" s="52">
        <v>0</v>
      </c>
      <c r="E86" s="52">
        <v>0</v>
      </c>
      <c r="F86" s="52">
        <v>1.8419000054212296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84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1.4606000065349067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85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1.7186074826314635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86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1.6358638487402297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87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1.6572658740338677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88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1.870792029087128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89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1.7864337383886528</v>
      </c>
      <c r="L92" s="52">
        <v>0</v>
      </c>
      <c r="M92" s="52">
        <v>0</v>
      </c>
      <c r="N92" s="29"/>
    </row>
    <row r="93" spans="1:14" ht="18.75" customHeight="1">
      <c r="A93" s="17" t="s">
        <v>90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2.1245256830127475</v>
      </c>
      <c r="M93" s="52">
        <v>0</v>
      </c>
      <c r="N93" s="71"/>
    </row>
    <row r="94" spans="1:15" ht="18.75" customHeight="1">
      <c r="A94" s="38" t="s">
        <v>91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2.0889999661807974</v>
      </c>
      <c r="N94" s="58"/>
      <c r="O94"/>
    </row>
    <row r="95" spans="1:13" ht="45" customHeight="1">
      <c r="A95" s="78" t="s">
        <v>105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8" ht="13.5">
      <c r="B98" s="48"/>
    </row>
    <row r="99" ht="14.25">
      <c r="H99" s="49"/>
    </row>
    <row r="101" spans="8:11" ht="13.5">
      <c r="H101" s="50"/>
      <c r="I101" s="51"/>
      <c r="J101" s="51"/>
      <c r="K101" s="51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5" sqref="A25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1">
      <c r="A2" s="82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3" t="s">
        <v>1</v>
      </c>
      <c r="B4" s="83" t="s">
        <v>42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 t="s">
        <v>2</v>
      </c>
    </row>
    <row r="5" spans="1:14" ht="42" customHeight="1">
      <c r="A5" s="83"/>
      <c r="B5" s="4" t="s">
        <v>106</v>
      </c>
      <c r="C5" s="4" t="s">
        <v>107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3"/>
    </row>
    <row r="6" spans="1:14" ht="20.25" customHeight="1">
      <c r="A6" s="83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3"/>
    </row>
    <row r="7" spans="1:15" ht="18.75" customHeight="1">
      <c r="A7" s="17" t="s">
        <v>108</v>
      </c>
      <c r="B7" s="30">
        <v>12.14</v>
      </c>
      <c r="C7" s="30">
        <v>1.66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27">
        <f>SUM(B7:M7)</f>
        <v>13.8</v>
      </c>
      <c r="O7"/>
    </row>
    <row r="8" spans="1:16" ht="15" customHeight="1">
      <c r="A8" s="3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P8" s="37"/>
    </row>
    <row r="9" spans="1:14" ht="1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6" ht="18.75" customHeight="1">
      <c r="A10" s="2" t="s">
        <v>109</v>
      </c>
      <c r="B10" s="42">
        <f>SUM(B11:B24)</f>
        <v>12.14</v>
      </c>
      <c r="C10" s="42">
        <f aca="true" t="shared" si="0" ref="C10:M10">SUM(C11:C24)</f>
        <v>1.6600000000000001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77">
        <f>SUM(N11:N24)</f>
        <v>13.8</v>
      </c>
      <c r="P10" s="47"/>
    </row>
    <row r="11" spans="1:14" ht="18.75" customHeight="1">
      <c r="A11" s="17" t="s">
        <v>110</v>
      </c>
      <c r="B11" s="42">
        <v>2.01</v>
      </c>
      <c r="C11" s="42">
        <v>0.09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2">
        <f>SUM(B11:M11)</f>
        <v>2.0999999999999996</v>
      </c>
    </row>
    <row r="12" spans="1:14" ht="18.75" customHeight="1">
      <c r="A12" s="17" t="s">
        <v>111</v>
      </c>
      <c r="B12" s="42">
        <v>10.13</v>
      </c>
      <c r="C12" s="42">
        <v>1.57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32">
        <f aca="true" t="shared" si="1" ref="N12:N23">SUM(B12:M12)</f>
        <v>11.700000000000001</v>
      </c>
    </row>
    <row r="13" spans="1:14" ht="18.75" customHeight="1">
      <c r="A13" s="17" t="s">
        <v>112</v>
      </c>
      <c r="B13" s="41">
        <v>0</v>
      </c>
      <c r="C13" s="41">
        <v>0</v>
      </c>
      <c r="D13" s="29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29">
        <f t="shared" si="1"/>
        <v>0</v>
      </c>
    </row>
    <row r="14" spans="1:14" ht="18.75" customHeight="1">
      <c r="A14" s="17" t="s">
        <v>113</v>
      </c>
      <c r="B14" s="41">
        <v>0</v>
      </c>
      <c r="C14" s="41">
        <v>0</v>
      </c>
      <c r="D14" s="41">
        <v>0</v>
      </c>
      <c r="E14" s="29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2">
        <f t="shared" si="1"/>
        <v>0</v>
      </c>
    </row>
    <row r="15" spans="1:14" ht="18.75" customHeight="1">
      <c r="A15" s="17" t="s">
        <v>114</v>
      </c>
      <c r="B15" s="41">
        <v>0</v>
      </c>
      <c r="C15" s="41">
        <v>0</v>
      </c>
      <c r="D15" s="41">
        <v>0</v>
      </c>
      <c r="E15" s="41">
        <v>0</v>
      </c>
      <c r="F15" s="29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29">
        <f t="shared" si="1"/>
        <v>0</v>
      </c>
    </row>
    <row r="16" spans="1:14" ht="18.75" customHeight="1">
      <c r="A16" s="17" t="s">
        <v>115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2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2">
        <f t="shared" si="1"/>
        <v>0</v>
      </c>
    </row>
    <row r="17" spans="1:14" ht="18.75" customHeight="1">
      <c r="A17" s="17" t="s">
        <v>116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32">
        <f t="shared" si="1"/>
        <v>0</v>
      </c>
    </row>
    <row r="18" spans="1:14" ht="18.75" customHeight="1">
      <c r="A18" s="17" t="s">
        <v>117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2">
        <f t="shared" si="1"/>
        <v>0</v>
      </c>
    </row>
    <row r="19" spans="1:14" ht="18.75" customHeight="1">
      <c r="A19" s="17" t="s">
        <v>118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29">
        <v>0</v>
      </c>
      <c r="J19" s="41">
        <v>0</v>
      </c>
      <c r="K19" s="41">
        <v>0</v>
      </c>
      <c r="L19" s="41">
        <v>0</v>
      </c>
      <c r="M19" s="41">
        <v>0</v>
      </c>
      <c r="N19" s="29">
        <f t="shared" si="1"/>
        <v>0</v>
      </c>
    </row>
    <row r="20" spans="1:14" ht="18.75" customHeight="1">
      <c r="A20" s="17" t="s">
        <v>119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29">
        <v>0</v>
      </c>
      <c r="K20" s="41">
        <v>0</v>
      </c>
      <c r="L20" s="41">
        <v>0</v>
      </c>
      <c r="M20" s="41">
        <v>0</v>
      </c>
      <c r="N20" s="32">
        <f t="shared" si="1"/>
        <v>0</v>
      </c>
    </row>
    <row r="21" spans="1:14" ht="18.75" customHeight="1">
      <c r="A21" s="17" t="s">
        <v>120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29">
        <v>0</v>
      </c>
      <c r="L21" s="41">
        <v>0</v>
      </c>
      <c r="M21" s="41">
        <v>0</v>
      </c>
      <c r="N21" s="29">
        <f t="shared" si="1"/>
        <v>0</v>
      </c>
    </row>
    <row r="22" spans="1:14" ht="18.75" customHeight="1">
      <c r="A22" s="17" t="s">
        <v>121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29">
        <v>0</v>
      </c>
      <c r="M22" s="41">
        <v>0</v>
      </c>
      <c r="N22" s="32">
        <f t="shared" si="1"/>
        <v>0</v>
      </c>
    </row>
    <row r="23" spans="1:15" ht="18.75" customHeight="1">
      <c r="A23" s="17" t="s">
        <v>122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29">
        <v>0</v>
      </c>
      <c r="N23" s="29">
        <f t="shared" si="1"/>
        <v>0</v>
      </c>
      <c r="O23"/>
    </row>
    <row r="24" spans="1:15" ht="18.75" customHeight="1">
      <c r="A24" s="38" t="s">
        <v>123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f>SUM(B24:M24)</f>
        <v>0</v>
      </c>
      <c r="O24"/>
    </row>
    <row r="25" ht="27.75" customHeight="1">
      <c r="A25" s="46" t="s">
        <v>124</v>
      </c>
    </row>
    <row r="26" ht="13.5">
      <c r="B26" s="47"/>
    </row>
    <row r="27" ht="13.5">
      <c r="B27" s="47"/>
    </row>
    <row r="28" ht="13.5">
      <c r="B28" s="47"/>
    </row>
    <row r="29" ht="14.25">
      <c r="H29" s="49"/>
    </row>
    <row r="31" spans="8:11" ht="13.5">
      <c r="H31" s="50"/>
      <c r="I31" s="51"/>
      <c r="J31" s="51"/>
      <c r="K31" s="51"/>
    </row>
  </sheetData>
  <sheetProtection/>
  <mergeCells count="5"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2015-04-30T14:19:33Z</dcterms:modified>
  <cp:category/>
  <cp:version/>
  <cp:contentType/>
  <cp:contentStatus/>
</cp:coreProperties>
</file>