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<sst xmlns="http://schemas.openxmlformats.org/spreadsheetml/2006/main" count="108" uniqueCount="106">
  <si>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</si>
  <si>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</si>
  <si>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</si>
  <si>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</si>
  <si>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</si>
  <si>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</si>
  <si>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</si>
  <si>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</si>
  <si>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</si>
  <si>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</si>
  <si>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</si>
  <si>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</si>
  <si>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</si>
  <si>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</si>
  <si>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</si>
  <si>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</si>
  <si>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</si>
  <si>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</si>
  <si>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</si>
  <si>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</si>
  <si>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</si>
  <si>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</si>
  <si>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</si>
  <si>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</si>
  <si>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</si>
  <si>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</si>
  <si>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</si>
  <si>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</si>
  <si>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</si>
  <si>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</si>
  <si>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</si>
  <si>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</si>
  <si>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</si>
  <si>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</si>
  <si>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</si>
  <si>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</si>
  <si>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</si>
  <si>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</si>
  <si>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</si>
  <si>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</si>
  <si>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</si>
  <si>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</si>
  <si>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</si>
  <si>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</si>
  <si>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</si>
  <si>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</si>
  <si>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</si>
  <si>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</si>
  <si>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</si>
  <si>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</si>
  <si>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</si>
  <si>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</si>
  <si>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</si>
  <si>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</si>
  <si>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</si>
  <si>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</si>
  <si>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</si>
  <si>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</si>
  <si>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</si>
  <si>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</si>
  <si>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</si>
  <si>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</si>
  <si>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</si>
  <si>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</si>
  <si>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</si>
  <si>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</si>
  <si>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</si>
  <si>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</si>
  <si>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</si>
  <si>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</si>
  <si>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</si>
  <si>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</si>
  <si>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</si>
  <si>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</si>
  <si>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</si>
  <si>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</si>
  <si>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</si>
  <si>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</si>
  <si>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</si>
  <si>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</si>
  <si>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</si>
  <si>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</si>
  <si>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</si>
  <si>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</si>
  <si>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</si>
  <si>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</si>
  <si>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</si>
  <si>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</si>
  <si>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</si>
  <si>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</si>
  <si>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</si>
  <si>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</si>
  <si>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</si>
  <si>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</si>
  <si>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</si>
  <si>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</si>
  <si>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</si>
  <si>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</si>
  <si>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</si>
  <si>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</si>
  <si>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</si>
  <si>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</si>
  <si>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OPERAÇÃO 20/04/15 - VENCIMENTO 28/04/15</t>
  </si>
  <si>
    <t>Nota: (1) Revisão de passageiros transportados, processada pelo sistema de bilhetagem eletrônica, período de 17 a 19/04/15, área 4.0, total de 342.246 passageiros.
          (2)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</si>
  <si>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(2)</t>
  </si>
  <si>
    <t>7.3. Revisão de Remuneração pelo Transporte Coletivo (1)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</si>
</sst>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16.00390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0" t="s">
        <v>1</v>
      </c>
      <c r="B4" s="80" t="s">
        <v>42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 t="s">
        <v>2</v>
      </c>
    </row>
    <row r="5" spans="1:14" ht="42" customHeight="1">
      <c r="A5" s="80"/>
      <c r="B5" s="4" t="s">
        <v>97</v>
      </c>
      <c r="C5" s="4" t="s">
        <v>97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0"/>
    </row>
    <row r="6" spans="1:14" ht="20.25" customHeight="1">
      <c r="A6" s="80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0"/>
    </row>
    <row r="7" spans="1:16" ht="18.75" customHeight="1">
      <c r="A7" s="9" t="s">
        <v>3</v>
      </c>
      <c r="B7" s="10">
        <f>B8+B20+B24</f>
        <v>401983</v>
      </c>
      <c r="C7" s="10">
        <f>C8+C20+C24</f>
        <v>284984</v>
      </c>
      <c r="D7" s="10">
        <f>D8+D20+D24</f>
        <v>294358</v>
      </c>
      <c r="E7" s="10">
        <f>E8+E20+E24</f>
        <v>54660</v>
      </c>
      <c r="F7" s="10">
        <f aca="true" t="shared" si="0" ref="F7:M7">F8+F20+F24</f>
        <v>225298</v>
      </c>
      <c r="G7" s="10">
        <f t="shared" si="0"/>
        <v>372507</v>
      </c>
      <c r="H7" s="10">
        <f t="shared" si="0"/>
        <v>357543</v>
      </c>
      <c r="I7" s="10">
        <f t="shared" si="0"/>
        <v>304453</v>
      </c>
      <c r="J7" s="10">
        <f t="shared" si="0"/>
        <v>249136</v>
      </c>
      <c r="K7" s="10">
        <f t="shared" si="0"/>
        <v>268051</v>
      </c>
      <c r="L7" s="10">
        <f t="shared" si="0"/>
        <v>128216</v>
      </c>
      <c r="M7" s="10">
        <f t="shared" si="0"/>
        <v>72212</v>
      </c>
      <c r="N7" s="10">
        <f>+N8+N20+N24</f>
        <v>3013401</v>
      </c>
      <c r="O7"/>
      <c r="P7" s="39"/>
    </row>
    <row r="8" spans="1:15" ht="18.75" customHeight="1">
      <c r="A8" s="11" t="s">
        <v>27</v>
      </c>
      <c r="B8" s="12">
        <f>+B9+B12+B16</f>
        <v>229223</v>
      </c>
      <c r="C8" s="12">
        <f>+C9+C12+C16</f>
        <v>169493</v>
      </c>
      <c r="D8" s="12">
        <f>+D9+D12+D16</f>
        <v>188167</v>
      </c>
      <c r="E8" s="12">
        <f>+E9+E12+E16</f>
        <v>33757</v>
      </c>
      <c r="F8" s="12">
        <f aca="true" t="shared" si="1" ref="F8:M8">+F9+F12+F16</f>
        <v>135335</v>
      </c>
      <c r="G8" s="12">
        <f t="shared" si="1"/>
        <v>226350</v>
      </c>
      <c r="H8" s="12">
        <f t="shared" si="1"/>
        <v>208841</v>
      </c>
      <c r="I8" s="12">
        <f t="shared" si="1"/>
        <v>182266</v>
      </c>
      <c r="J8" s="12">
        <f t="shared" si="1"/>
        <v>150294</v>
      </c>
      <c r="K8" s="12">
        <f t="shared" si="1"/>
        <v>150960</v>
      </c>
      <c r="L8" s="12">
        <f t="shared" si="1"/>
        <v>77700</v>
      </c>
      <c r="M8" s="12">
        <f t="shared" si="1"/>
        <v>45957</v>
      </c>
      <c r="N8" s="12">
        <f>SUM(B8:M8)</f>
        <v>1798343</v>
      </c>
      <c r="O8"/>
    </row>
    <row r="9" spans="1:15" ht="18.75" customHeight="1">
      <c r="A9" s="13" t="s">
        <v>4</v>
      </c>
      <c r="B9" s="14">
        <v>28095</v>
      </c>
      <c r="C9" s="14">
        <v>26881</v>
      </c>
      <c r="D9" s="14">
        <v>18529</v>
      </c>
      <c r="E9" s="14">
        <v>3981</v>
      </c>
      <c r="F9" s="14">
        <v>14501</v>
      </c>
      <c r="G9" s="14">
        <v>26213</v>
      </c>
      <c r="H9" s="14">
        <v>33919</v>
      </c>
      <c r="I9" s="14">
        <v>15583</v>
      </c>
      <c r="J9" s="14">
        <v>20910</v>
      </c>
      <c r="K9" s="14">
        <v>15746</v>
      </c>
      <c r="L9" s="14">
        <v>11599</v>
      </c>
      <c r="M9" s="14">
        <v>6748</v>
      </c>
      <c r="N9" s="12">
        <f aca="true" t="shared" si="2" ref="N9:N19">SUM(B9:M9)</f>
        <v>222705</v>
      </c>
      <c r="O9"/>
    </row>
    <row r="10" spans="1:15" ht="18.75" customHeight="1">
      <c r="A10" s="15" t="s">
        <v>5</v>
      </c>
      <c r="B10" s="14">
        <f>+B9-B11</f>
        <v>28095</v>
      </c>
      <c r="C10" s="14">
        <f>+C9-C11</f>
        <v>26881</v>
      </c>
      <c r="D10" s="14">
        <f>+D9-D11</f>
        <v>18529</v>
      </c>
      <c r="E10" s="14">
        <f>+E9-E11</f>
        <v>3981</v>
      </c>
      <c r="F10" s="14">
        <f aca="true" t="shared" si="3" ref="F10:M10">+F9-F11</f>
        <v>14501</v>
      </c>
      <c r="G10" s="14">
        <f t="shared" si="3"/>
        <v>26213</v>
      </c>
      <c r="H10" s="14">
        <f t="shared" si="3"/>
        <v>33919</v>
      </c>
      <c r="I10" s="14">
        <f t="shared" si="3"/>
        <v>15583</v>
      </c>
      <c r="J10" s="14">
        <f t="shared" si="3"/>
        <v>20910</v>
      </c>
      <c r="K10" s="14">
        <f t="shared" si="3"/>
        <v>15746</v>
      </c>
      <c r="L10" s="14">
        <f t="shared" si="3"/>
        <v>11599</v>
      </c>
      <c r="M10" s="14">
        <f t="shared" si="3"/>
        <v>6748</v>
      </c>
      <c r="N10" s="12">
        <f t="shared" si="2"/>
        <v>222705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173026</v>
      </c>
      <c r="C12" s="14">
        <f>C13+C14+C15</f>
        <v>123914</v>
      </c>
      <c r="D12" s="14">
        <f>D13+D14+D15</f>
        <v>153579</v>
      </c>
      <c r="E12" s="14">
        <f>E13+E14+E15</f>
        <v>26472</v>
      </c>
      <c r="F12" s="14">
        <f aca="true" t="shared" si="4" ref="F12:M12">F13+F14+F15</f>
        <v>106109</v>
      </c>
      <c r="G12" s="14">
        <f t="shared" si="4"/>
        <v>176142</v>
      </c>
      <c r="H12" s="14">
        <f t="shared" si="4"/>
        <v>155047</v>
      </c>
      <c r="I12" s="14">
        <f t="shared" si="4"/>
        <v>147510</v>
      </c>
      <c r="J12" s="14">
        <f t="shared" si="4"/>
        <v>114185</v>
      </c>
      <c r="K12" s="14">
        <f t="shared" si="4"/>
        <v>117910</v>
      </c>
      <c r="L12" s="14">
        <f t="shared" si="4"/>
        <v>59665</v>
      </c>
      <c r="M12" s="14">
        <f t="shared" si="4"/>
        <v>35756</v>
      </c>
      <c r="N12" s="12">
        <f t="shared" si="2"/>
        <v>1389315</v>
      </c>
      <c r="O12"/>
    </row>
    <row r="13" spans="1:15" ht="18.75" customHeight="1">
      <c r="A13" s="15" t="s">
        <v>7</v>
      </c>
      <c r="B13" s="14">
        <v>85598</v>
      </c>
      <c r="C13" s="14">
        <v>62694</v>
      </c>
      <c r="D13" s="14">
        <v>73792</v>
      </c>
      <c r="E13" s="14">
        <v>12989</v>
      </c>
      <c r="F13" s="14">
        <v>51647</v>
      </c>
      <c r="G13" s="14">
        <v>87197</v>
      </c>
      <c r="H13" s="14">
        <v>80267</v>
      </c>
      <c r="I13" s="14">
        <v>76023</v>
      </c>
      <c r="J13" s="14">
        <v>56766</v>
      </c>
      <c r="K13" s="14">
        <v>58321</v>
      </c>
      <c r="L13" s="14">
        <v>29336</v>
      </c>
      <c r="M13" s="14">
        <v>17201</v>
      </c>
      <c r="N13" s="12">
        <f t="shared" si="2"/>
        <v>691831</v>
      </c>
      <c r="O13"/>
    </row>
    <row r="14" spans="1:15" ht="18.75" customHeight="1">
      <c r="A14" s="15" t="s">
        <v>8</v>
      </c>
      <c r="B14" s="14">
        <v>82042</v>
      </c>
      <c r="C14" s="14">
        <v>56120</v>
      </c>
      <c r="D14" s="14">
        <v>75085</v>
      </c>
      <c r="E14" s="14">
        <v>12335</v>
      </c>
      <c r="F14" s="14">
        <v>50030</v>
      </c>
      <c r="G14" s="14">
        <v>80654</v>
      </c>
      <c r="H14" s="14">
        <v>69268</v>
      </c>
      <c r="I14" s="14">
        <v>67437</v>
      </c>
      <c r="J14" s="14">
        <v>53353</v>
      </c>
      <c r="K14" s="14">
        <v>55948</v>
      </c>
      <c r="L14" s="14">
        <v>28569</v>
      </c>
      <c r="M14" s="14">
        <v>17618</v>
      </c>
      <c r="N14" s="12">
        <f t="shared" si="2"/>
        <v>648459</v>
      </c>
      <c r="O14"/>
    </row>
    <row r="15" spans="1:15" ht="18.75" customHeight="1">
      <c r="A15" s="15" t="s">
        <v>9</v>
      </c>
      <c r="B15" s="14">
        <v>5386</v>
      </c>
      <c r="C15" s="14">
        <v>5100</v>
      </c>
      <c r="D15" s="14">
        <v>4702</v>
      </c>
      <c r="E15" s="14">
        <v>1148</v>
      </c>
      <c r="F15" s="14">
        <v>4432</v>
      </c>
      <c r="G15" s="14">
        <v>8291</v>
      </c>
      <c r="H15" s="14">
        <v>5512</v>
      </c>
      <c r="I15" s="14">
        <v>4050</v>
      </c>
      <c r="J15" s="14">
        <v>4066</v>
      </c>
      <c r="K15" s="14">
        <v>3641</v>
      </c>
      <c r="L15" s="14">
        <v>1760</v>
      </c>
      <c r="M15" s="14">
        <v>937</v>
      </c>
      <c r="N15" s="12">
        <f t="shared" si="2"/>
        <v>49025</v>
      </c>
      <c r="O15"/>
    </row>
    <row r="16" spans="1:14" ht="18.75" customHeight="1">
      <c r="A16" s="16" t="s">
        <v>26</v>
      </c>
      <c r="B16" s="14">
        <f>B17+B18+B19</f>
        <v>28102</v>
      </c>
      <c r="C16" s="14">
        <f>C17+C18+C19</f>
        <v>18698</v>
      </c>
      <c r="D16" s="14">
        <f>D17+D18+D19</f>
        <v>16059</v>
      </c>
      <c r="E16" s="14">
        <f>E17+E18+E19</f>
        <v>3304</v>
      </c>
      <c r="F16" s="14">
        <f aca="true" t="shared" si="5" ref="F16:M16">F17+F18+F19</f>
        <v>14725</v>
      </c>
      <c r="G16" s="14">
        <f t="shared" si="5"/>
        <v>23995</v>
      </c>
      <c r="H16" s="14">
        <f t="shared" si="5"/>
        <v>19875</v>
      </c>
      <c r="I16" s="14">
        <f t="shared" si="5"/>
        <v>19173</v>
      </c>
      <c r="J16" s="14">
        <f t="shared" si="5"/>
        <v>15199</v>
      </c>
      <c r="K16" s="14">
        <f t="shared" si="5"/>
        <v>17304</v>
      </c>
      <c r="L16" s="14">
        <f t="shared" si="5"/>
        <v>6436</v>
      </c>
      <c r="M16" s="14">
        <f t="shared" si="5"/>
        <v>3453</v>
      </c>
      <c r="N16" s="12">
        <f t="shared" si="2"/>
        <v>186323</v>
      </c>
    </row>
    <row r="17" spans="1:15" ht="18.75" customHeight="1">
      <c r="A17" s="15" t="s">
        <v>23</v>
      </c>
      <c r="B17" s="14">
        <v>5635</v>
      </c>
      <c r="C17" s="14">
        <v>4231</v>
      </c>
      <c r="D17" s="14">
        <v>3596</v>
      </c>
      <c r="E17" s="14">
        <v>736</v>
      </c>
      <c r="F17" s="14">
        <v>3472</v>
      </c>
      <c r="G17" s="14">
        <v>6186</v>
      </c>
      <c r="H17" s="14">
        <v>5264</v>
      </c>
      <c r="I17" s="14">
        <v>4732</v>
      </c>
      <c r="J17" s="14">
        <v>3839</v>
      </c>
      <c r="K17" s="14">
        <v>4129</v>
      </c>
      <c r="L17" s="14">
        <v>1780</v>
      </c>
      <c r="M17" s="14">
        <v>794</v>
      </c>
      <c r="N17" s="12">
        <f t="shared" si="2"/>
        <v>44394</v>
      </c>
      <c r="O17"/>
    </row>
    <row r="18" spans="1:15" ht="18.75" customHeight="1">
      <c r="A18" s="15" t="s">
        <v>24</v>
      </c>
      <c r="B18" s="14">
        <v>1096</v>
      </c>
      <c r="C18" s="14">
        <v>665</v>
      </c>
      <c r="D18" s="14">
        <v>745</v>
      </c>
      <c r="E18" s="14">
        <v>139</v>
      </c>
      <c r="F18" s="14">
        <v>624</v>
      </c>
      <c r="G18" s="14">
        <v>1029</v>
      </c>
      <c r="H18" s="14">
        <v>995</v>
      </c>
      <c r="I18" s="14">
        <v>883</v>
      </c>
      <c r="J18" s="14">
        <v>658</v>
      </c>
      <c r="K18" s="14">
        <v>1193</v>
      </c>
      <c r="L18" s="14">
        <v>334</v>
      </c>
      <c r="M18" s="14">
        <v>167</v>
      </c>
      <c r="N18" s="12">
        <f t="shared" si="2"/>
        <v>8528</v>
      </c>
      <c r="O18"/>
    </row>
    <row r="19" spans="1:15" ht="18.75" customHeight="1">
      <c r="A19" s="15" t="s">
        <v>25</v>
      </c>
      <c r="B19" s="14">
        <v>21371</v>
      </c>
      <c r="C19" s="14">
        <v>13802</v>
      </c>
      <c r="D19" s="14">
        <v>11718</v>
      </c>
      <c r="E19" s="14">
        <v>2429</v>
      </c>
      <c r="F19" s="14">
        <v>10629</v>
      </c>
      <c r="G19" s="14">
        <v>16780</v>
      </c>
      <c r="H19" s="14">
        <v>13616</v>
      </c>
      <c r="I19" s="14">
        <v>13558</v>
      </c>
      <c r="J19" s="14">
        <v>10702</v>
      </c>
      <c r="K19" s="14">
        <v>11982</v>
      </c>
      <c r="L19" s="14">
        <v>4322</v>
      </c>
      <c r="M19" s="14">
        <v>2492</v>
      </c>
      <c r="N19" s="12">
        <f t="shared" si="2"/>
        <v>133401</v>
      </c>
      <c r="O19"/>
    </row>
    <row r="20" spans="1:15" ht="18.75" customHeight="1">
      <c r="A20" s="17" t="s">
        <v>10</v>
      </c>
      <c r="B20" s="18">
        <f>B21+B22+B23</f>
        <v>124178</v>
      </c>
      <c r="C20" s="18">
        <f>C21+C22+C23</f>
        <v>74997</v>
      </c>
      <c r="D20" s="18">
        <f>D21+D22+D23</f>
        <v>69049</v>
      </c>
      <c r="E20" s="18">
        <f>E21+E22+E23</f>
        <v>12285</v>
      </c>
      <c r="F20" s="18">
        <f aca="true" t="shared" si="6" ref="F20:M20">F21+F22+F23</f>
        <v>54910</v>
      </c>
      <c r="G20" s="18">
        <f t="shared" si="6"/>
        <v>91548</v>
      </c>
      <c r="H20" s="18">
        <f t="shared" si="6"/>
        <v>99168</v>
      </c>
      <c r="I20" s="18">
        <f t="shared" si="6"/>
        <v>89799</v>
      </c>
      <c r="J20" s="18">
        <f t="shared" si="6"/>
        <v>67340</v>
      </c>
      <c r="K20" s="18">
        <f t="shared" si="6"/>
        <v>91454</v>
      </c>
      <c r="L20" s="18">
        <f t="shared" si="6"/>
        <v>40439</v>
      </c>
      <c r="M20" s="18">
        <f t="shared" si="6"/>
        <v>21905</v>
      </c>
      <c r="N20" s="12">
        <f aca="true" t="shared" si="7" ref="N20:N26">SUM(B20:M20)</f>
        <v>837072</v>
      </c>
      <c r="O20"/>
    </row>
    <row r="21" spans="1:15" ht="18.75" customHeight="1">
      <c r="A21" s="13" t="s">
        <v>11</v>
      </c>
      <c r="B21" s="14">
        <v>67465</v>
      </c>
      <c r="C21" s="14">
        <v>43611</v>
      </c>
      <c r="D21" s="14">
        <v>39276</v>
      </c>
      <c r="E21" s="14">
        <v>7040</v>
      </c>
      <c r="F21" s="14">
        <v>31182</v>
      </c>
      <c r="G21" s="14">
        <v>52725</v>
      </c>
      <c r="H21" s="14">
        <v>58145</v>
      </c>
      <c r="I21" s="14">
        <v>51675</v>
      </c>
      <c r="J21" s="14">
        <v>38204</v>
      </c>
      <c r="K21" s="14">
        <v>49621</v>
      </c>
      <c r="L21" s="14">
        <v>22169</v>
      </c>
      <c r="M21" s="14">
        <v>11932</v>
      </c>
      <c r="N21" s="12">
        <f t="shared" si="7"/>
        <v>473045</v>
      </c>
      <c r="O21"/>
    </row>
    <row r="22" spans="1:15" ht="18.75" customHeight="1">
      <c r="A22" s="13" t="s">
        <v>12</v>
      </c>
      <c r="B22" s="14">
        <v>53400</v>
      </c>
      <c r="C22" s="14">
        <v>28959</v>
      </c>
      <c r="D22" s="14">
        <v>27867</v>
      </c>
      <c r="E22" s="14">
        <v>4778</v>
      </c>
      <c r="F22" s="14">
        <v>21780</v>
      </c>
      <c r="G22" s="14">
        <v>35337</v>
      </c>
      <c r="H22" s="14">
        <v>38245</v>
      </c>
      <c r="I22" s="14">
        <v>35957</v>
      </c>
      <c r="J22" s="14">
        <v>27154</v>
      </c>
      <c r="K22" s="14">
        <v>39572</v>
      </c>
      <c r="L22" s="14">
        <v>17254</v>
      </c>
      <c r="M22" s="14">
        <v>9489</v>
      </c>
      <c r="N22" s="12">
        <f t="shared" si="7"/>
        <v>339792</v>
      </c>
      <c r="O22"/>
    </row>
    <row r="23" spans="1:15" ht="18.75" customHeight="1">
      <c r="A23" s="13" t="s">
        <v>13</v>
      </c>
      <c r="B23" s="14">
        <v>3313</v>
      </c>
      <c r="C23" s="14">
        <v>2427</v>
      </c>
      <c r="D23" s="14">
        <v>1906</v>
      </c>
      <c r="E23" s="14">
        <v>467</v>
      </c>
      <c r="F23" s="14">
        <v>1948</v>
      </c>
      <c r="G23" s="14">
        <v>3486</v>
      </c>
      <c r="H23" s="14">
        <v>2778</v>
      </c>
      <c r="I23" s="14">
        <v>2167</v>
      </c>
      <c r="J23" s="14">
        <v>1982</v>
      </c>
      <c r="K23" s="14">
        <v>2261</v>
      </c>
      <c r="L23" s="14">
        <v>1016</v>
      </c>
      <c r="M23" s="14">
        <v>484</v>
      </c>
      <c r="N23" s="12">
        <f t="shared" si="7"/>
        <v>24235</v>
      </c>
      <c r="O23"/>
    </row>
    <row r="24" spans="1:15" ht="18.75" customHeight="1">
      <c r="A24" s="17" t="s">
        <v>14</v>
      </c>
      <c r="B24" s="14">
        <f>B25+B26</f>
        <v>48582</v>
      </c>
      <c r="C24" s="14">
        <f>C25+C26</f>
        <v>40494</v>
      </c>
      <c r="D24" s="14">
        <f>D25+D26</f>
        <v>37142</v>
      </c>
      <c r="E24" s="14">
        <f>E25+E26</f>
        <v>8618</v>
      </c>
      <c r="F24" s="14">
        <f aca="true" t="shared" si="8" ref="F24:M24">F25+F26</f>
        <v>35053</v>
      </c>
      <c r="G24" s="14">
        <f t="shared" si="8"/>
        <v>54609</v>
      </c>
      <c r="H24" s="14">
        <f t="shared" si="8"/>
        <v>49534</v>
      </c>
      <c r="I24" s="14">
        <f t="shared" si="8"/>
        <v>32388</v>
      </c>
      <c r="J24" s="14">
        <f t="shared" si="8"/>
        <v>31502</v>
      </c>
      <c r="K24" s="14">
        <f t="shared" si="8"/>
        <v>25637</v>
      </c>
      <c r="L24" s="14">
        <f t="shared" si="8"/>
        <v>10077</v>
      </c>
      <c r="M24" s="14">
        <f t="shared" si="8"/>
        <v>4350</v>
      </c>
      <c r="N24" s="12">
        <f t="shared" si="7"/>
        <v>377986</v>
      </c>
      <c r="O24"/>
    </row>
    <row r="25" spans="1:15" ht="18.75" customHeight="1">
      <c r="A25" s="13" t="s">
        <v>15</v>
      </c>
      <c r="B25" s="14">
        <v>31092</v>
      </c>
      <c r="C25" s="14">
        <v>25916</v>
      </c>
      <c r="D25" s="14">
        <v>23771</v>
      </c>
      <c r="E25" s="14">
        <v>5516</v>
      </c>
      <c r="F25" s="14">
        <v>22434</v>
      </c>
      <c r="G25" s="14">
        <v>34950</v>
      </c>
      <c r="H25" s="14">
        <v>31702</v>
      </c>
      <c r="I25" s="14">
        <v>20728</v>
      </c>
      <c r="J25" s="14">
        <v>20161</v>
      </c>
      <c r="K25" s="14">
        <v>16408</v>
      </c>
      <c r="L25" s="14">
        <v>6449</v>
      </c>
      <c r="M25" s="14">
        <v>2784</v>
      </c>
      <c r="N25" s="12">
        <f t="shared" si="7"/>
        <v>241911</v>
      </c>
      <c r="O25"/>
    </row>
    <row r="26" spans="1:15" ht="18.75" customHeight="1">
      <c r="A26" s="13" t="s">
        <v>16</v>
      </c>
      <c r="B26" s="14">
        <v>17490</v>
      </c>
      <c r="C26" s="14">
        <v>14578</v>
      </c>
      <c r="D26" s="14">
        <v>13371</v>
      </c>
      <c r="E26" s="14">
        <v>3102</v>
      </c>
      <c r="F26" s="14">
        <v>12619</v>
      </c>
      <c r="G26" s="14">
        <v>19659</v>
      </c>
      <c r="H26" s="14">
        <v>17832</v>
      </c>
      <c r="I26" s="14">
        <v>11660</v>
      </c>
      <c r="J26" s="14">
        <v>11341</v>
      </c>
      <c r="K26" s="14">
        <v>9229</v>
      </c>
      <c r="L26" s="14">
        <v>3628</v>
      </c>
      <c r="M26" s="14">
        <v>1566</v>
      </c>
      <c r="N26" s="12">
        <f t="shared" si="7"/>
        <v>136075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2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3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43</v>
      </c>
      <c r="B32" s="23">
        <f>(((+B$8+B$20)*B$29)+(B$24*B$30))/B$7</f>
        <v>0.9971044909859373</v>
      </c>
      <c r="C32" s="23">
        <f aca="true" t="shared" si="9" ref="C32:M32">(((+C$8+C$20)*C$29)+(C$24*C$30))/C$7</f>
        <v>0.9942026387446313</v>
      </c>
      <c r="D32" s="23">
        <f t="shared" si="9"/>
        <v>0.9977918554956889</v>
      </c>
      <c r="E32" s="23">
        <f t="shared" si="9"/>
        <v>0.9896413721185511</v>
      </c>
      <c r="F32" s="23">
        <f t="shared" si="9"/>
        <v>1</v>
      </c>
      <c r="G32" s="23">
        <f t="shared" si="9"/>
        <v>1</v>
      </c>
      <c r="H32" s="23">
        <f t="shared" si="9"/>
        <v>0.9960654645734919</v>
      </c>
      <c r="I32" s="23">
        <f t="shared" si="9"/>
        <v>0.9959256095357905</v>
      </c>
      <c r="J32" s="23">
        <f t="shared" si="9"/>
        <v>0.9983435705799243</v>
      </c>
      <c r="K32" s="23">
        <f t="shared" si="9"/>
        <v>0.9971116041350341</v>
      </c>
      <c r="L32" s="23">
        <f t="shared" si="9"/>
        <v>0.9983102303924628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4"/>
      <c r="O34"/>
    </row>
    <row r="35" spans="1:14" ht="18.75" customHeight="1">
      <c r="A35" s="17" t="s">
        <v>21</v>
      </c>
      <c r="B35" s="26">
        <f>B32*B34</f>
        <v>1.758792611650095</v>
      </c>
      <c r="C35" s="26">
        <f>C32*C34</f>
        <v>1.6944195572124752</v>
      </c>
      <c r="D35" s="26">
        <f>D32*D34</f>
        <v>1.575712898198792</v>
      </c>
      <c r="E35" s="26">
        <f>E32*E34</f>
        <v>1.9992734999538968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1.697594371272602</v>
      </c>
      <c r="I35" s="26">
        <f t="shared" si="10"/>
        <v>1.6569214365846945</v>
      </c>
      <c r="J35" s="26">
        <f t="shared" si="10"/>
        <v>1.870596348195604</v>
      </c>
      <c r="K35" s="26">
        <f t="shared" si="10"/>
        <v>1.7863254388079137</v>
      </c>
      <c r="L35" s="26">
        <f t="shared" si="10"/>
        <v>2.1242045082290826</v>
      </c>
      <c r="M35" s="26">
        <f t="shared" si="10"/>
        <v>2.089</v>
      </c>
      <c r="N35" s="27"/>
    </row>
    <row r="36" spans="1:15" ht="18.75" customHeight="1">
      <c r="A36" s="60" t="s">
        <v>44</v>
      </c>
      <c r="B36" s="26">
        <v>-0.0028644246</v>
      </c>
      <c r="C36" s="26">
        <v>-0.0055675406</v>
      </c>
      <c r="D36" s="26">
        <v>-0.0018583833</v>
      </c>
      <c r="E36" s="26">
        <v>-0.0005009147</v>
      </c>
      <c r="F36" s="26">
        <v>-0.00285318</v>
      </c>
      <c r="G36" s="26">
        <v>-0.00207668</v>
      </c>
      <c r="H36" s="26">
        <v>-0.0021797099</v>
      </c>
      <c r="I36" s="26">
        <v>0</v>
      </c>
      <c r="J36" s="26">
        <v>-0.0004206939</v>
      </c>
      <c r="K36" s="26">
        <v>0</v>
      </c>
      <c r="L36" s="26">
        <v>0</v>
      </c>
      <c r="M36" s="26">
        <v>-0.0002856</v>
      </c>
      <c r="N36" s="75"/>
      <c r="O36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93</v>
      </c>
      <c r="B38" s="64">
        <f aca="true" t="shared" si="11" ref="B38:M38">B39*B40</f>
        <v>1613.5600000000002</v>
      </c>
      <c r="C38" s="64">
        <f t="shared" si="11"/>
        <v>2495.2400000000002</v>
      </c>
      <c r="D38" s="64">
        <f t="shared" si="11"/>
        <v>774.6800000000001</v>
      </c>
      <c r="E38" s="64">
        <f t="shared" si="11"/>
        <v>55.64</v>
      </c>
      <c r="F38" s="64">
        <f t="shared" si="11"/>
        <v>1035.76</v>
      </c>
      <c r="G38" s="64">
        <f t="shared" si="11"/>
        <v>1151.3200000000002</v>
      </c>
      <c r="H38" s="64">
        <f t="shared" si="11"/>
        <v>1206.96</v>
      </c>
      <c r="I38" s="64">
        <f t="shared" si="11"/>
        <v>0</v>
      </c>
      <c r="J38" s="64">
        <f t="shared" si="11"/>
        <v>149.8</v>
      </c>
      <c r="K38" s="64">
        <f t="shared" si="11"/>
        <v>0</v>
      </c>
      <c r="L38" s="64">
        <f t="shared" si="11"/>
        <v>0</v>
      </c>
      <c r="M38" s="64">
        <f t="shared" si="11"/>
        <v>29.96</v>
      </c>
      <c r="N38" s="28">
        <f>SUM(B38:M38)</f>
        <v>8512.919999999998</v>
      </c>
    </row>
    <row r="39" spans="1:15" ht="18.75" customHeight="1">
      <c r="A39" s="60" t="s">
        <v>46</v>
      </c>
      <c r="B39" s="66">
        <v>377</v>
      </c>
      <c r="C39" s="66">
        <v>583</v>
      </c>
      <c r="D39" s="66">
        <v>181</v>
      </c>
      <c r="E39" s="66">
        <v>13</v>
      </c>
      <c r="F39" s="66">
        <v>242</v>
      </c>
      <c r="G39" s="66">
        <v>269</v>
      </c>
      <c r="H39" s="66">
        <v>282</v>
      </c>
      <c r="I39" s="66">
        <v>0</v>
      </c>
      <c r="J39" s="66">
        <v>35</v>
      </c>
      <c r="K39" s="66">
        <v>0</v>
      </c>
      <c r="L39" s="66">
        <v>0</v>
      </c>
      <c r="M39" s="66">
        <v>7</v>
      </c>
      <c r="N39" s="12">
        <f>SUM(B39:M39)</f>
        <v>1989</v>
      </c>
      <c r="O39"/>
    </row>
    <row r="40" spans="1:15" ht="18.75" customHeight="1">
      <c r="A40" s="60" t="s">
        <v>47</v>
      </c>
      <c r="B40" s="62">
        <v>4.28</v>
      </c>
      <c r="C40" s="62">
        <v>4.28</v>
      </c>
      <c r="D40" s="62">
        <v>4.28</v>
      </c>
      <c r="E40" s="62">
        <v>4.28</v>
      </c>
      <c r="F40" s="62">
        <v>4.28</v>
      </c>
      <c r="G40" s="62">
        <v>4.28</v>
      </c>
      <c r="H40" s="62">
        <v>4.28</v>
      </c>
      <c r="I40" s="62">
        <v>0</v>
      </c>
      <c r="J40" s="62">
        <v>4.28</v>
      </c>
      <c r="K40" s="62">
        <v>0</v>
      </c>
      <c r="L40" s="62">
        <v>0</v>
      </c>
      <c r="M40" s="62">
        <v>4.28</v>
      </c>
      <c r="N40" s="62"/>
      <c r="O40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45</v>
      </c>
      <c r="B42" s="68">
        <f>B43+B44+B45</f>
        <v>707466.8404149584</v>
      </c>
      <c r="C42" s="68">
        <f aca="true" t="shared" si="12" ref="C42:N42">C43+C44+C45</f>
        <v>483791.0431022896</v>
      </c>
      <c r="D42" s="68">
        <f t="shared" si="12"/>
        <v>464051.34729657863</v>
      </c>
      <c r="E42" s="68">
        <f t="shared" si="12"/>
        <v>109308.54950997801</v>
      </c>
      <c r="F42" s="68">
        <f>F43+F44+F45</f>
        <v>415369.33045236004</v>
      </c>
      <c r="G42" s="68">
        <f>G43+G44+G45</f>
        <v>544461.4663632399</v>
      </c>
      <c r="H42" s="68">
        <f t="shared" si="12"/>
        <v>607390.6042711443</v>
      </c>
      <c r="I42" s="68">
        <f t="shared" si="12"/>
        <v>504454.70213252</v>
      </c>
      <c r="J42" s="68">
        <f t="shared" si="12"/>
        <v>466077.8818085896</v>
      </c>
      <c r="K42" s="68">
        <f t="shared" si="12"/>
        <v>478826.32019790006</v>
      </c>
      <c r="L42" s="68">
        <f t="shared" si="12"/>
        <v>272357.00522710005</v>
      </c>
      <c r="M42" s="68">
        <f t="shared" si="12"/>
        <v>150860.20425279997</v>
      </c>
      <c r="N42" s="68">
        <f t="shared" si="12"/>
        <v>5204415.295029459</v>
      </c>
    </row>
    <row r="43" spans="1:14" ht="18.75" customHeight="1">
      <c r="A43" s="65" t="s">
        <v>94</v>
      </c>
      <c r="B43" s="62">
        <f aca="true" t="shared" si="13" ref="B43:H43">B35*B7</f>
        <v>707004.7304089401</v>
      </c>
      <c r="C43" s="62">
        <f t="shared" si="13"/>
        <v>482882.46309264004</v>
      </c>
      <c r="D43" s="62">
        <f t="shared" si="13"/>
        <v>463823.697288</v>
      </c>
      <c r="E43" s="62">
        <f t="shared" si="13"/>
        <v>109280.28950748</v>
      </c>
      <c r="F43" s="62">
        <f t="shared" si="13"/>
        <v>414976.3862</v>
      </c>
      <c r="G43" s="62">
        <f t="shared" si="13"/>
        <v>544083.7241999999</v>
      </c>
      <c r="H43" s="62">
        <f t="shared" si="13"/>
        <v>606962.98428792</v>
      </c>
      <c r="I43" s="62">
        <f>I35*I7</f>
        <v>504454.70213252</v>
      </c>
      <c r="J43" s="62">
        <f>J35*J7</f>
        <v>466032.89180406</v>
      </c>
      <c r="K43" s="62">
        <f>K35*K7</f>
        <v>478826.32019790006</v>
      </c>
      <c r="L43" s="62">
        <f>L35*L7</f>
        <v>272357.00522710005</v>
      </c>
      <c r="M43" s="62">
        <f>M35*M7</f>
        <v>150850.868</v>
      </c>
      <c r="N43" s="64">
        <f>SUM(B43:M43)</f>
        <v>5201536.06234656</v>
      </c>
    </row>
    <row r="44" spans="1:14" ht="18.75" customHeight="1">
      <c r="A44" s="65" t="s">
        <v>95</v>
      </c>
      <c r="B44" s="62">
        <f aca="true" t="shared" si="14" ref="B44:M44">B36*B7</f>
        <v>-1151.4499939818002</v>
      </c>
      <c r="C44" s="62">
        <f t="shared" si="14"/>
        <v>-1586.6599903504</v>
      </c>
      <c r="D44" s="62">
        <f t="shared" si="14"/>
        <v>-547.0299914214</v>
      </c>
      <c r="E44" s="62">
        <f t="shared" si="14"/>
        <v>-27.379997502000002</v>
      </c>
      <c r="F44" s="62">
        <f t="shared" si="14"/>
        <v>-642.8157476399999</v>
      </c>
      <c r="G44" s="62">
        <f t="shared" si="14"/>
        <v>-773.57783676</v>
      </c>
      <c r="H44" s="62">
        <f t="shared" si="14"/>
        <v>-779.3400167757001</v>
      </c>
      <c r="I44" s="62">
        <f t="shared" si="14"/>
        <v>0</v>
      </c>
      <c r="J44" s="62">
        <f t="shared" si="14"/>
        <v>-104.8099954704</v>
      </c>
      <c r="K44" s="62">
        <f t="shared" si="14"/>
        <v>0</v>
      </c>
      <c r="L44" s="62">
        <f t="shared" si="14"/>
        <v>0</v>
      </c>
      <c r="M44" s="62">
        <f t="shared" si="14"/>
        <v>-20.6237472</v>
      </c>
      <c r="N44" s="28">
        <f>SUM(B44:M44)</f>
        <v>-5633.6873171017005</v>
      </c>
    </row>
    <row r="45" spans="1:14" ht="18.75" customHeight="1">
      <c r="A45" s="65" t="s">
        <v>48</v>
      </c>
      <c r="B45" s="62">
        <f aca="true" t="shared" si="15" ref="B45:M45">B38</f>
        <v>1613.5600000000002</v>
      </c>
      <c r="C45" s="62">
        <f t="shared" si="15"/>
        <v>2495.2400000000002</v>
      </c>
      <c r="D45" s="62">
        <f t="shared" si="15"/>
        <v>774.6800000000001</v>
      </c>
      <c r="E45" s="62">
        <f t="shared" si="15"/>
        <v>55.64</v>
      </c>
      <c r="F45" s="62">
        <f t="shared" si="15"/>
        <v>1035.76</v>
      </c>
      <c r="G45" s="62">
        <f t="shared" si="15"/>
        <v>1151.3200000000002</v>
      </c>
      <c r="H45" s="62">
        <f t="shared" si="15"/>
        <v>1206.96</v>
      </c>
      <c r="I45" s="62">
        <f t="shared" si="15"/>
        <v>0</v>
      </c>
      <c r="J45" s="62">
        <f t="shared" si="15"/>
        <v>149.8</v>
      </c>
      <c r="K45" s="62">
        <f t="shared" si="15"/>
        <v>0</v>
      </c>
      <c r="L45" s="62">
        <f t="shared" si="15"/>
        <v>0</v>
      </c>
      <c r="M45" s="62">
        <f t="shared" si="15"/>
        <v>29.96</v>
      </c>
      <c r="N45" s="64">
        <f>SUM(B45:M45)</f>
        <v>8512.919999999998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9"/>
    </row>
    <row r="47" spans="1:16" ht="18.75" customHeight="1">
      <c r="A47" s="2" t="s">
        <v>49</v>
      </c>
      <c r="B47" s="28">
        <f aca="true" t="shared" si="16" ref="B47:N47">+B48+B51+B59</f>
        <v>-100343.24</v>
      </c>
      <c r="C47" s="28">
        <f t="shared" si="16"/>
        <v>-94360.84</v>
      </c>
      <c r="D47" s="28">
        <f t="shared" si="16"/>
        <v>-66336.66</v>
      </c>
      <c r="E47" s="28">
        <f t="shared" si="16"/>
        <v>-14605.46</v>
      </c>
      <c r="F47" s="28">
        <f t="shared" si="16"/>
        <v>5705.130000000005</v>
      </c>
      <c r="G47" s="28">
        <f t="shared" si="16"/>
        <v>-93311.98</v>
      </c>
      <c r="H47" s="28">
        <f t="shared" si="16"/>
        <v>-120518.38</v>
      </c>
      <c r="I47" s="28">
        <f t="shared" si="16"/>
        <v>-57347.32</v>
      </c>
      <c r="J47" s="28">
        <f t="shared" si="16"/>
        <v>-75359.24</v>
      </c>
      <c r="K47" s="28">
        <f t="shared" si="16"/>
        <v>-57969.18</v>
      </c>
      <c r="L47" s="28">
        <f t="shared" si="16"/>
        <v>-41953.26</v>
      </c>
      <c r="M47" s="28">
        <f t="shared" si="16"/>
        <v>-24349.88</v>
      </c>
      <c r="N47" s="28">
        <f t="shared" si="16"/>
        <v>-740750.3099999999</v>
      </c>
      <c r="P47" s="40"/>
    </row>
    <row r="48" spans="1:16" ht="18.75" customHeight="1">
      <c r="A48" s="17" t="s">
        <v>50</v>
      </c>
      <c r="B48" s="29">
        <f>B49+B50</f>
        <v>-98332.5</v>
      </c>
      <c r="C48" s="29">
        <f>C49+C50</f>
        <v>-94083.5</v>
      </c>
      <c r="D48" s="29">
        <f>D49+D50</f>
        <v>-64851.5</v>
      </c>
      <c r="E48" s="29">
        <f>E49+E50</f>
        <v>-13933.5</v>
      </c>
      <c r="F48" s="29">
        <f aca="true" t="shared" si="17" ref="F48:M48">F49+F50</f>
        <v>-50753.5</v>
      </c>
      <c r="G48" s="29">
        <f t="shared" si="17"/>
        <v>-91745.5</v>
      </c>
      <c r="H48" s="29">
        <f t="shared" si="17"/>
        <v>-118716.5</v>
      </c>
      <c r="I48" s="29">
        <f t="shared" si="17"/>
        <v>-54540.5</v>
      </c>
      <c r="J48" s="29">
        <f t="shared" si="17"/>
        <v>-73185</v>
      </c>
      <c r="K48" s="29">
        <f t="shared" si="17"/>
        <v>-55111</v>
      </c>
      <c r="L48" s="29">
        <f t="shared" si="17"/>
        <v>-40596.5</v>
      </c>
      <c r="M48" s="29">
        <f t="shared" si="17"/>
        <v>-23618</v>
      </c>
      <c r="N48" s="28">
        <f aca="true" t="shared" si="18" ref="N48:N59">SUM(B48:M48)</f>
        <v>-779467.5</v>
      </c>
      <c r="P48" s="40"/>
    </row>
    <row r="49" spans="1:16" ht="18.75" customHeight="1">
      <c r="A49" s="13" t="s">
        <v>51</v>
      </c>
      <c r="B49" s="20">
        <f>ROUND(-B9*$D$3,2)</f>
        <v>-98332.5</v>
      </c>
      <c r="C49" s="20">
        <f>ROUND(-C9*$D$3,2)</f>
        <v>-94083.5</v>
      </c>
      <c r="D49" s="20">
        <f>ROUND(-D9*$D$3,2)</f>
        <v>-64851.5</v>
      </c>
      <c r="E49" s="20">
        <f>ROUND(-E9*$D$3,2)</f>
        <v>-13933.5</v>
      </c>
      <c r="F49" s="20">
        <f aca="true" t="shared" si="19" ref="F49:M49">ROUND(-F9*$D$3,2)</f>
        <v>-50753.5</v>
      </c>
      <c r="G49" s="20">
        <f t="shared" si="19"/>
        <v>-91745.5</v>
      </c>
      <c r="H49" s="20">
        <f t="shared" si="19"/>
        <v>-118716.5</v>
      </c>
      <c r="I49" s="20">
        <f t="shared" si="19"/>
        <v>-54540.5</v>
      </c>
      <c r="J49" s="20">
        <f t="shared" si="19"/>
        <v>-73185</v>
      </c>
      <c r="K49" s="20">
        <f t="shared" si="19"/>
        <v>-55111</v>
      </c>
      <c r="L49" s="20">
        <f t="shared" si="19"/>
        <v>-40596.5</v>
      </c>
      <c r="M49" s="20">
        <f t="shared" si="19"/>
        <v>-23618</v>
      </c>
      <c r="N49" s="53">
        <f t="shared" si="18"/>
        <v>-779467.5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3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-2010.74</v>
      </c>
      <c r="C51" s="29">
        <f aca="true" t="shared" si="21" ref="C51:M51">SUM(C52:C58)</f>
        <v>-277.34000000000003</v>
      </c>
      <c r="D51" s="29">
        <f t="shared" si="21"/>
        <v>-1485.16</v>
      </c>
      <c r="E51" s="29">
        <f t="shared" si="21"/>
        <v>-671.96</v>
      </c>
      <c r="F51" s="29">
        <f t="shared" si="21"/>
        <v>-500144</v>
      </c>
      <c r="G51" s="29">
        <f t="shared" si="21"/>
        <v>-1566.48</v>
      </c>
      <c r="H51" s="29">
        <f t="shared" si="21"/>
        <v>-1801.88</v>
      </c>
      <c r="I51" s="29">
        <f t="shared" si="21"/>
        <v>-2806.82</v>
      </c>
      <c r="J51" s="29">
        <f t="shared" si="21"/>
        <v>-2174.24</v>
      </c>
      <c r="K51" s="29">
        <f t="shared" si="21"/>
        <v>-2858.18</v>
      </c>
      <c r="L51" s="29">
        <f t="shared" si="21"/>
        <v>-1356.76</v>
      </c>
      <c r="M51" s="29">
        <f t="shared" si="21"/>
        <v>-731.88</v>
      </c>
      <c r="N51" s="29">
        <f>SUM(N52:N58)</f>
        <v>-517885.44</v>
      </c>
      <c r="P51" s="46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6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 s="83"/>
    </row>
    <row r="54" spans="1:16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-1000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-1000</v>
      </c>
      <c r="O54"/>
      <c r="P54" s="83"/>
    </row>
    <row r="55" spans="1:16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  <c r="P55" s="83"/>
    </row>
    <row r="56" spans="1:15" ht="18.75" customHeight="1">
      <c r="A56" s="13" t="s">
        <v>58</v>
      </c>
      <c r="B56" s="27">
        <v>-157.5</v>
      </c>
      <c r="C56" s="27">
        <v>-157.5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-157.5</v>
      </c>
      <c r="J56" s="27">
        <v>0</v>
      </c>
      <c r="K56" s="27">
        <v>-157.5</v>
      </c>
      <c r="L56" s="27">
        <v>0</v>
      </c>
      <c r="M56" s="27">
        <v>0</v>
      </c>
      <c r="N56" s="27">
        <f t="shared" si="18"/>
        <v>-630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-500000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-500000</v>
      </c>
      <c r="O57"/>
    </row>
    <row r="58" spans="1:15" ht="18.75" customHeight="1">
      <c r="A58" s="16" t="s">
        <v>96</v>
      </c>
      <c r="B58" s="27">
        <v>-1853.24</v>
      </c>
      <c r="C58" s="27">
        <v>-119.84</v>
      </c>
      <c r="D58" s="27">
        <v>-1485.16</v>
      </c>
      <c r="E58" s="27">
        <v>-671.96</v>
      </c>
      <c r="F58" s="27">
        <v>856</v>
      </c>
      <c r="G58" s="27">
        <v>-1566.48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-16255.44</v>
      </c>
      <c r="O58"/>
    </row>
    <row r="59" spans="1:15" ht="18.75" customHeight="1">
      <c r="A59" s="17" t="s">
        <v>105</v>
      </c>
      <c r="B59" s="30">
        <v>0</v>
      </c>
      <c r="C59" s="30">
        <v>0</v>
      </c>
      <c r="D59" s="30">
        <v>0</v>
      </c>
      <c r="E59" s="30">
        <v>0</v>
      </c>
      <c r="F59" s="30">
        <v>556602.63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556602.63</v>
      </c>
      <c r="O59"/>
    </row>
    <row r="60" spans="1:14" ht="15" customHeight="1">
      <c r="A60" s="35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20"/>
    </row>
    <row r="61" spans="1:16" ht="15">
      <c r="A61" s="2" t="s">
        <v>60</v>
      </c>
      <c r="B61" s="32">
        <f aca="true" t="shared" si="22" ref="B61:M61">+B42+B47</f>
        <v>607123.6004149584</v>
      </c>
      <c r="C61" s="32">
        <f t="shared" si="22"/>
        <v>389430.2031022896</v>
      </c>
      <c r="D61" s="32">
        <f t="shared" si="22"/>
        <v>397714.68729657866</v>
      </c>
      <c r="E61" s="32">
        <f t="shared" si="22"/>
        <v>94703.08950997802</v>
      </c>
      <c r="F61" s="32">
        <f t="shared" si="22"/>
        <v>421074.46045236004</v>
      </c>
      <c r="G61" s="32">
        <f t="shared" si="22"/>
        <v>451149.48636323994</v>
      </c>
      <c r="H61" s="32">
        <f t="shared" si="22"/>
        <v>486872.22427114425</v>
      </c>
      <c r="I61" s="32">
        <f t="shared" si="22"/>
        <v>447107.38213251997</v>
      </c>
      <c r="J61" s="32">
        <f t="shared" si="22"/>
        <v>390718.64180858963</v>
      </c>
      <c r="K61" s="32">
        <f t="shared" si="22"/>
        <v>420857.14019790007</v>
      </c>
      <c r="L61" s="32">
        <f t="shared" si="22"/>
        <v>230403.74522710004</v>
      </c>
      <c r="M61" s="32">
        <f t="shared" si="22"/>
        <v>126510.32425279997</v>
      </c>
      <c r="N61" s="32">
        <f>SUM(B61:M61)</f>
        <v>4463664.985029459</v>
      </c>
      <c r="O61"/>
      <c r="P61" s="40"/>
    </row>
    <row r="62" spans="1:16" ht="15" customHeight="1">
      <c r="A62" s="3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61</v>
      </c>
      <c r="B64" s="42">
        <f>SUM(B65:B78)</f>
        <v>607123.6</v>
      </c>
      <c r="C64" s="42">
        <f aca="true" t="shared" si="23" ref="C64:M64">SUM(C65:C78)</f>
        <v>389430.19999999995</v>
      </c>
      <c r="D64" s="42">
        <f t="shared" si="23"/>
        <v>397714.69</v>
      </c>
      <c r="E64" s="42">
        <f t="shared" si="23"/>
        <v>94703.09</v>
      </c>
      <c r="F64" s="42">
        <f t="shared" si="23"/>
        <v>421074.46</v>
      </c>
      <c r="G64" s="42">
        <f t="shared" si="23"/>
        <v>451149.48</v>
      </c>
      <c r="H64" s="42">
        <f t="shared" si="23"/>
        <v>486872.22</v>
      </c>
      <c r="I64" s="42">
        <f t="shared" si="23"/>
        <v>447107.38</v>
      </c>
      <c r="J64" s="42">
        <f t="shared" si="23"/>
        <v>390718.64</v>
      </c>
      <c r="K64" s="42">
        <f t="shared" si="23"/>
        <v>420857.14</v>
      </c>
      <c r="L64" s="42">
        <f t="shared" si="23"/>
        <v>230403.75</v>
      </c>
      <c r="M64" s="42">
        <f t="shared" si="23"/>
        <v>126510.33</v>
      </c>
      <c r="N64" s="32">
        <f>SUM(N65:N78)</f>
        <v>4463664.98</v>
      </c>
      <c r="P64" s="40"/>
    </row>
    <row r="65" spans="1:14" ht="18.75" customHeight="1">
      <c r="A65" s="17" t="s">
        <v>98</v>
      </c>
      <c r="B65" s="42">
        <v>117959.91</v>
      </c>
      <c r="C65" s="42">
        <v>116098.53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234058.44</v>
      </c>
    </row>
    <row r="66" spans="1:14" ht="18.75" customHeight="1">
      <c r="A66" s="17" t="s">
        <v>99</v>
      </c>
      <c r="B66" s="42">
        <v>489163.69</v>
      </c>
      <c r="C66" s="42">
        <v>273331.67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762495.36</v>
      </c>
    </row>
    <row r="67" spans="1:14" ht="18.75" customHeight="1">
      <c r="A67" s="17" t="s">
        <v>81</v>
      </c>
      <c r="B67" s="41">
        <v>0</v>
      </c>
      <c r="C67" s="41">
        <v>0</v>
      </c>
      <c r="D67" s="29">
        <v>397714.69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397714.69</v>
      </c>
    </row>
    <row r="68" spans="1:14" ht="18.75" customHeight="1">
      <c r="A68" s="17" t="s">
        <v>71</v>
      </c>
      <c r="B68" s="41">
        <v>0</v>
      </c>
      <c r="C68" s="41">
        <v>0</v>
      </c>
      <c r="D68" s="41">
        <v>0</v>
      </c>
      <c r="E68" s="29">
        <v>94703.09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94703.09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41">
        <v>0</v>
      </c>
      <c r="F69" s="29">
        <v>421074.46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421074.46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451149.48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451149.48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375246.82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375246.82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111625.4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111625.4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447107.38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447107.38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390718.64</v>
      </c>
      <c r="K74" s="41">
        <v>0</v>
      </c>
      <c r="L74" s="41">
        <v>0</v>
      </c>
      <c r="M74" s="41">
        <v>0</v>
      </c>
      <c r="N74" s="32">
        <f t="shared" si="24"/>
        <v>390718.64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420857.14</v>
      </c>
      <c r="L75" s="41">
        <v>0</v>
      </c>
      <c r="M75" s="69"/>
      <c r="N75" s="29">
        <f t="shared" si="24"/>
        <v>420857.14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230403.75</v>
      </c>
      <c r="M76" s="41">
        <v>0</v>
      </c>
      <c r="N76" s="32">
        <f t="shared" si="24"/>
        <v>230403.75</v>
      </c>
    </row>
    <row r="77" spans="1:15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126510.33</v>
      </c>
      <c r="N77" s="29">
        <f t="shared" si="24"/>
        <v>126510.33</v>
      </c>
      <c r="O77"/>
    </row>
    <row r="78" spans="1:15" ht="18.75" customHeight="1">
      <c r="A78" s="38" t="s">
        <v>62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6"/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/>
      <c r="K79" s="77"/>
      <c r="L79" s="77">
        <v>0</v>
      </c>
      <c r="M79" s="77">
        <v>0</v>
      </c>
      <c r="N79" s="77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104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100</v>
      </c>
      <c r="B82" s="51">
        <v>1.9880102656116718</v>
      </c>
      <c r="C82" s="51">
        <v>1.9365222070174972</v>
      </c>
      <c r="D82" s="51">
        <v>0</v>
      </c>
      <c r="E82" s="51">
        <v>0</v>
      </c>
      <c r="F82" s="41">
        <v>0</v>
      </c>
      <c r="G82" s="41">
        <v>0</v>
      </c>
      <c r="H82" s="51">
        <v>0</v>
      </c>
      <c r="I82" s="51">
        <v>0</v>
      </c>
      <c r="J82" s="51">
        <v>0</v>
      </c>
      <c r="K82" s="41">
        <v>0</v>
      </c>
      <c r="L82" s="51">
        <v>0</v>
      </c>
      <c r="M82" s="51">
        <v>0</v>
      </c>
      <c r="N82" s="32"/>
    </row>
    <row r="83" spans="1:14" ht="18.75" customHeight="1">
      <c r="A83" s="17" t="s">
        <v>101</v>
      </c>
      <c r="B83" s="51">
        <v>1.7121281239801311</v>
      </c>
      <c r="C83" s="51">
        <v>1.6075262618315334</v>
      </c>
      <c r="D83" s="51">
        <v>0</v>
      </c>
      <c r="E83" s="51">
        <v>0</v>
      </c>
      <c r="F83" s="41">
        <v>0</v>
      </c>
      <c r="G83" s="41">
        <v>0</v>
      </c>
      <c r="H83" s="51">
        <v>0</v>
      </c>
      <c r="I83" s="51">
        <v>0</v>
      </c>
      <c r="J83" s="51">
        <v>0</v>
      </c>
      <c r="K83" s="41">
        <v>0</v>
      </c>
      <c r="L83" s="51">
        <v>0</v>
      </c>
      <c r="M83" s="51">
        <v>0</v>
      </c>
      <c r="N83" s="32"/>
    </row>
    <row r="84" spans="1:14" ht="18.75" customHeight="1">
      <c r="A84" s="17" t="s">
        <v>92</v>
      </c>
      <c r="B84" s="51">
        <v>0</v>
      </c>
      <c r="C84" s="51">
        <v>0</v>
      </c>
      <c r="D84" s="24">
        <v>1.5757129074120628</v>
      </c>
      <c r="E84" s="51">
        <v>0</v>
      </c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41">
        <v>0</v>
      </c>
      <c r="L84" s="51">
        <v>0</v>
      </c>
      <c r="M84" s="51">
        <v>0</v>
      </c>
      <c r="N84" s="29"/>
    </row>
    <row r="85" spans="1:14" ht="18.75" customHeight="1">
      <c r="A85" s="17" t="s">
        <v>82</v>
      </c>
      <c r="B85" s="51">
        <v>0</v>
      </c>
      <c r="C85" s="51">
        <v>0</v>
      </c>
      <c r="D85" s="51">
        <v>0</v>
      </c>
      <c r="E85" s="51">
        <v>1.999273508964508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83</v>
      </c>
      <c r="B86" s="51">
        <v>0</v>
      </c>
      <c r="C86" s="51">
        <v>0</v>
      </c>
      <c r="D86" s="51">
        <v>0</v>
      </c>
      <c r="E86" s="51">
        <v>0</v>
      </c>
      <c r="F86" s="51">
        <v>1.84190001686655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29"/>
    </row>
    <row r="87" spans="1:14" ht="18.75" customHeight="1">
      <c r="A87" s="17" t="s">
        <v>84</v>
      </c>
      <c r="B87" s="51">
        <v>0</v>
      </c>
      <c r="C87" s="51">
        <v>0</v>
      </c>
      <c r="D87" s="51">
        <v>0</v>
      </c>
      <c r="E87" s="51">
        <v>0</v>
      </c>
      <c r="F87" s="41">
        <v>0</v>
      </c>
      <c r="G87" s="51">
        <v>1.4605999887250443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32"/>
    </row>
    <row r="88" spans="1:14" ht="18.75" customHeight="1">
      <c r="A88" s="17" t="s">
        <v>85</v>
      </c>
      <c r="B88" s="51">
        <v>0</v>
      </c>
      <c r="C88" s="51">
        <v>0</v>
      </c>
      <c r="D88" s="51">
        <v>0</v>
      </c>
      <c r="E88" s="51">
        <v>0</v>
      </c>
      <c r="F88" s="41">
        <v>0</v>
      </c>
      <c r="G88" s="41">
        <v>0</v>
      </c>
      <c r="H88" s="51">
        <v>1.7180387740386405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32"/>
    </row>
    <row r="89" spans="1:14" ht="18.75" customHeight="1">
      <c r="A89" s="17" t="s">
        <v>86</v>
      </c>
      <c r="B89" s="51">
        <v>0</v>
      </c>
      <c r="C89" s="51">
        <v>0</v>
      </c>
      <c r="D89" s="51">
        <v>0</v>
      </c>
      <c r="E89" s="51">
        <v>0</v>
      </c>
      <c r="F89" s="41">
        <v>0</v>
      </c>
      <c r="G89" s="41">
        <v>0</v>
      </c>
      <c r="H89" s="51">
        <v>1.6354398454184886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32"/>
    </row>
    <row r="90" spans="1:14" ht="18.75" customHeight="1">
      <c r="A90" s="17" t="s">
        <v>87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41">
        <v>0</v>
      </c>
      <c r="H90" s="51">
        <v>0</v>
      </c>
      <c r="I90" s="51">
        <v>1.6569214295802637</v>
      </c>
      <c r="J90" s="51">
        <v>0</v>
      </c>
      <c r="K90" s="41">
        <v>0</v>
      </c>
      <c r="L90" s="51">
        <v>0</v>
      </c>
      <c r="M90" s="51">
        <v>0</v>
      </c>
      <c r="N90" s="29"/>
    </row>
    <row r="91" spans="1:14" ht="18.75" customHeight="1">
      <c r="A91" s="17" t="s">
        <v>88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0</v>
      </c>
      <c r="I91" s="51">
        <v>0</v>
      </c>
      <c r="J91" s="51">
        <v>1.8705963409543382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89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0</v>
      </c>
      <c r="I92" s="51">
        <v>0</v>
      </c>
      <c r="J92" s="51">
        <v>0</v>
      </c>
      <c r="K92" s="24">
        <v>1.7863254380696212</v>
      </c>
      <c r="L92" s="51">
        <v>0</v>
      </c>
      <c r="M92" s="51">
        <v>0</v>
      </c>
      <c r="N92" s="29"/>
    </row>
    <row r="93" spans="1:14" ht="18.75" customHeight="1">
      <c r="A93" s="17" t="s">
        <v>90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2.1242045454545457</v>
      </c>
      <c r="M93" s="51">
        <v>0</v>
      </c>
      <c r="N93" s="70"/>
    </row>
    <row r="94" spans="1:15" ht="18" customHeight="1">
      <c r="A94" s="38" t="s">
        <v>91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6">
        <v>2.089000027696228</v>
      </c>
      <c r="N94" s="57"/>
      <c r="O94"/>
    </row>
    <row r="95" spans="1:13" ht="40.5" customHeight="1">
      <c r="A95" s="82" t="s">
        <v>103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8" ht="13.5">
      <c r="B98" s="47"/>
    </row>
    <row r="99" ht="14.25">
      <c r="H99" s="48"/>
    </row>
    <row r="101" spans="8:11" ht="13.5">
      <c r="H101" s="49"/>
      <c r="I101" s="50"/>
      <c r="J101" s="50"/>
      <c r="K101" s="50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2015-04-30T13:14:46Z</dcterms:modified>
  <cp:category/>
  <cp:version/>
  <cp:contentType/>
  <cp:contentStatus/>
</cp:coreProperties>
</file>