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196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<sst xmlns="http://schemas.openxmlformats.org/spreadsheetml/2006/main" count="109" uniqueCount="107">
  <si>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</si>
  <si>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</si>
  <si>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</si>
  <si>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</si>
  <si>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</si>
  <si>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</si>
  <si>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</si>
  <si>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</si>
  <si>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</si>
  <si>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</si>
  <si>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</si>
  <si>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</si>
  <si>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</si>
  <si>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</si>
  <si>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</si>
  <si>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</si>
  <si>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</si>
  <si>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</si>
  <si>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</si>
  <si>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</si>
  <si>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</si>
  <si>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</si>
  <si>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</si>
  <si>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</si>
  <si>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</si>
  <si>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</si>
  <si>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</si>
  <si>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</si>
  <si>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</si>
  <si>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</si>
  <si>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</si>
  <si>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</si>
  <si>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</si>
  <si>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</si>
  <si>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</si>
  <si>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</si>
  <si>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</si>
  <si>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</si>
  <si>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</si>
  <si>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</si>
  <si>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</si>
  <si>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</si>
  <si>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</si>
  <si>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</si>
  <si>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</si>
  <si>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</si>
  <si>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</si>
  <si>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</si>
  <si>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</si>
  <si>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</si>
  <si>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</si>
  <si>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</si>
  <si>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</si>
  <si>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</si>
  <si>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</si>
  <si>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</si>
  <si>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</si>
  <si>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</si>
  <si>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</si>
  <si>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</si>
  <si>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</si>
  <si>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</si>
  <si>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</si>
  <si>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</si>
  <si>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</si>
  <si>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</si>
  <si>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</si>
  <si>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</si>
  <si>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</si>
  <si>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</si>
  <si>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</si>
  <si>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</si>
  <si>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</si>
  <si>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</si>
  <si>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</si>
  <si>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</si>
  <si>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</si>
  <si>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</si>
  <si>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</si>
  <si>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</si>
  <si>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</si>
  <si>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</si>
  <si>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</si>
  <si>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</si>
  <si>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</si>
  <si>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</si>
  <si>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</si>
  <si>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</si>
  <si>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</si>
  <si>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</si>
  <si>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</si>
  <si>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</si>
  <si>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</si>
  <si>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</si>
  <si>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</si>
  <si>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</si>
  <si>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</si>
  <si>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</si>
  <si>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</si>
  <si>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</si>
  <si>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</si>
  <si>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</si>
  <si>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</si>
  <si>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</si>
  <si>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</si>
  <si>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OPERAÇÃO 10/04/15 - VENCIMENTO 17/04/15</t>
  </si>
  <si>
    <t>7.2.8. Desconto de parcela contrato validadores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</si>
</sst>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552450</xdr:colOff>
      <xdr:row>99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3076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552450</xdr:colOff>
      <xdr:row>99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3076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552450</xdr:colOff>
      <xdr:row>99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307675"/>
          <a:ext cx="552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2"/>
  <sheetViews>
    <sheetView showGridLines="0" tabSelected="1" zoomScale="60" zoomScaleNormal="6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0" width="15.625" style="1" customWidth="1"/>
    <col min="11" max="11" width="20.75390625" style="1" bestFit="1" customWidth="1"/>
    <col min="12" max="12" width="18.8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100</v>
      </c>
      <c r="C5" s="4" t="s">
        <v>100</v>
      </c>
      <c r="D5" s="4" t="s">
        <v>40</v>
      </c>
      <c r="E5" s="4" t="s">
        <v>65</v>
      </c>
      <c r="F5" s="4" t="s">
        <v>64</v>
      </c>
      <c r="G5" s="4" t="s">
        <v>66</v>
      </c>
      <c r="H5" s="4" t="s">
        <v>67</v>
      </c>
      <c r="I5" s="4" t="s">
        <v>68</v>
      </c>
      <c r="J5" s="4" t="s">
        <v>69</v>
      </c>
      <c r="K5" s="4" t="s">
        <v>68</v>
      </c>
      <c r="L5" s="4" t="s">
        <v>70</v>
      </c>
      <c r="M5" s="4" t="s">
        <v>71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523113</v>
      </c>
      <c r="C7" s="10">
        <f>C8+C20+C24</f>
        <v>394803</v>
      </c>
      <c r="D7" s="10">
        <f>D8+D20+D24</f>
        <v>382138</v>
      </c>
      <c r="E7" s="10">
        <f>E8+E20+E24</f>
        <v>75138</v>
      </c>
      <c r="F7" s="10">
        <f aca="true" t="shared" si="0" ref="F7:M7">F8+F20+F24</f>
        <v>324474</v>
      </c>
      <c r="G7" s="10">
        <f t="shared" si="0"/>
        <v>525605</v>
      </c>
      <c r="H7" s="10">
        <f t="shared" si="0"/>
        <v>466687</v>
      </c>
      <c r="I7" s="10">
        <f t="shared" si="0"/>
        <v>432665</v>
      </c>
      <c r="J7" s="10">
        <f t="shared" si="0"/>
        <v>319310</v>
      </c>
      <c r="K7" s="10">
        <f t="shared" si="0"/>
        <v>386924</v>
      </c>
      <c r="L7" s="10">
        <f t="shared" si="0"/>
        <v>167166</v>
      </c>
      <c r="M7" s="10">
        <f t="shared" si="0"/>
        <v>91973</v>
      </c>
      <c r="N7" s="10">
        <f>+N8+N20+N24</f>
        <v>4089996</v>
      </c>
      <c r="O7"/>
      <c r="P7" s="39"/>
    </row>
    <row r="8" spans="1:15" ht="18.75" customHeight="1">
      <c r="A8" s="11" t="s">
        <v>27</v>
      </c>
      <c r="B8" s="12">
        <f>+B9+B12+B16</f>
        <v>301414</v>
      </c>
      <c r="C8" s="12">
        <f>+C9+C12+C16</f>
        <v>238867</v>
      </c>
      <c r="D8" s="12">
        <f>+D9+D12+D16</f>
        <v>245437</v>
      </c>
      <c r="E8" s="12">
        <f>+E9+E12+E16</f>
        <v>46293</v>
      </c>
      <c r="F8" s="12">
        <f aca="true" t="shared" si="1" ref="F8:M8">+F9+F12+F16</f>
        <v>197279</v>
      </c>
      <c r="G8" s="12">
        <f t="shared" si="1"/>
        <v>322010</v>
      </c>
      <c r="H8" s="12">
        <f t="shared" si="1"/>
        <v>275352</v>
      </c>
      <c r="I8" s="12">
        <f t="shared" si="1"/>
        <v>257464</v>
      </c>
      <c r="J8" s="12">
        <f t="shared" si="1"/>
        <v>193622</v>
      </c>
      <c r="K8" s="12">
        <f t="shared" si="1"/>
        <v>216390</v>
      </c>
      <c r="L8" s="12">
        <f t="shared" si="1"/>
        <v>102417</v>
      </c>
      <c r="M8" s="12">
        <f t="shared" si="1"/>
        <v>59106</v>
      </c>
      <c r="N8" s="12">
        <f>SUM(B8:M8)</f>
        <v>2455651</v>
      </c>
      <c r="O8"/>
    </row>
    <row r="9" spans="1:15" ht="18.75" customHeight="1">
      <c r="A9" s="13" t="s">
        <v>4</v>
      </c>
      <c r="B9" s="14">
        <v>31610</v>
      </c>
      <c r="C9" s="14">
        <v>31650</v>
      </c>
      <c r="D9" s="14">
        <v>19897</v>
      </c>
      <c r="E9" s="14">
        <v>4560</v>
      </c>
      <c r="F9" s="14">
        <v>16463</v>
      </c>
      <c r="G9" s="14">
        <v>30528</v>
      </c>
      <c r="H9" s="14">
        <v>37245</v>
      </c>
      <c r="I9" s="14">
        <v>18592</v>
      </c>
      <c r="J9" s="14">
        <v>23439</v>
      </c>
      <c r="K9" s="14">
        <v>19536</v>
      </c>
      <c r="L9" s="14">
        <v>13902</v>
      </c>
      <c r="M9" s="14">
        <v>7715</v>
      </c>
      <c r="N9" s="12">
        <f aca="true" t="shared" si="2" ref="N9:N19">SUM(B9:M9)</f>
        <v>255137</v>
      </c>
      <c r="O9"/>
    </row>
    <row r="10" spans="1:15" ht="18.75" customHeight="1">
      <c r="A10" s="15" t="s">
        <v>5</v>
      </c>
      <c r="B10" s="14">
        <f>+B9-B11</f>
        <v>31610</v>
      </c>
      <c r="C10" s="14">
        <f>+C9-C11</f>
        <v>31650</v>
      </c>
      <c r="D10" s="14">
        <f>+D9-D11</f>
        <v>19897</v>
      </c>
      <c r="E10" s="14">
        <f>+E9-E11</f>
        <v>4560</v>
      </c>
      <c r="F10" s="14">
        <f aca="true" t="shared" si="3" ref="F10:M10">+F9-F11</f>
        <v>16463</v>
      </c>
      <c r="G10" s="14">
        <f t="shared" si="3"/>
        <v>30528</v>
      </c>
      <c r="H10" s="14">
        <f t="shared" si="3"/>
        <v>37245</v>
      </c>
      <c r="I10" s="14">
        <f t="shared" si="3"/>
        <v>18592</v>
      </c>
      <c r="J10" s="14">
        <f t="shared" si="3"/>
        <v>23439</v>
      </c>
      <c r="K10" s="14">
        <f t="shared" si="3"/>
        <v>19536</v>
      </c>
      <c r="L10" s="14">
        <f t="shared" si="3"/>
        <v>13902</v>
      </c>
      <c r="M10" s="14">
        <f t="shared" si="3"/>
        <v>7715</v>
      </c>
      <c r="N10" s="12">
        <f t="shared" si="2"/>
        <v>255137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229744</v>
      </c>
      <c r="C12" s="14">
        <f>C13+C14+C15</f>
        <v>176800</v>
      </c>
      <c r="D12" s="14">
        <f>D13+D14+D15</f>
        <v>202138</v>
      </c>
      <c r="E12" s="14">
        <f>E13+E14+E15</f>
        <v>36602</v>
      </c>
      <c r="F12" s="14">
        <f aca="true" t="shared" si="4" ref="F12:M12">F13+F14+F15</f>
        <v>155623</v>
      </c>
      <c r="G12" s="14">
        <f t="shared" si="4"/>
        <v>254236</v>
      </c>
      <c r="H12" s="14">
        <f t="shared" si="4"/>
        <v>208163</v>
      </c>
      <c r="I12" s="14">
        <f t="shared" si="4"/>
        <v>209673</v>
      </c>
      <c r="J12" s="14">
        <f t="shared" si="4"/>
        <v>148812</v>
      </c>
      <c r="K12" s="14">
        <f t="shared" si="4"/>
        <v>169984</v>
      </c>
      <c r="L12" s="14">
        <f t="shared" si="4"/>
        <v>79101</v>
      </c>
      <c r="M12" s="14">
        <f t="shared" si="4"/>
        <v>46159</v>
      </c>
      <c r="N12" s="12">
        <f t="shared" si="2"/>
        <v>1917035</v>
      </c>
      <c r="O12"/>
    </row>
    <row r="13" spans="1:15" ht="18.75" customHeight="1">
      <c r="A13" s="15" t="s">
        <v>7</v>
      </c>
      <c r="B13" s="14">
        <v>112712</v>
      </c>
      <c r="C13" s="14">
        <v>87047</v>
      </c>
      <c r="D13" s="14">
        <v>96219</v>
      </c>
      <c r="E13" s="14">
        <v>17736</v>
      </c>
      <c r="F13" s="14">
        <v>74144</v>
      </c>
      <c r="G13" s="14">
        <v>123320</v>
      </c>
      <c r="H13" s="14">
        <v>105884</v>
      </c>
      <c r="I13" s="14">
        <v>105692</v>
      </c>
      <c r="J13" s="14">
        <v>72660</v>
      </c>
      <c r="K13" s="14">
        <v>84066</v>
      </c>
      <c r="L13" s="14">
        <v>38498</v>
      </c>
      <c r="M13" s="14">
        <v>22029</v>
      </c>
      <c r="N13" s="12">
        <f t="shared" si="2"/>
        <v>940007</v>
      </c>
      <c r="O13"/>
    </row>
    <row r="14" spans="1:15" ht="18.75" customHeight="1">
      <c r="A14" s="15" t="s">
        <v>8</v>
      </c>
      <c r="B14" s="14">
        <v>106286</v>
      </c>
      <c r="C14" s="14">
        <v>77968</v>
      </c>
      <c r="D14" s="14">
        <v>96487</v>
      </c>
      <c r="E14" s="14">
        <v>16503</v>
      </c>
      <c r="F14" s="14">
        <v>71165</v>
      </c>
      <c r="G14" s="14">
        <v>113366</v>
      </c>
      <c r="H14" s="14">
        <v>90445</v>
      </c>
      <c r="I14" s="14">
        <v>95809</v>
      </c>
      <c r="J14" s="14">
        <v>68534</v>
      </c>
      <c r="K14" s="14">
        <v>78459</v>
      </c>
      <c r="L14" s="14">
        <v>36883</v>
      </c>
      <c r="M14" s="14">
        <v>22174</v>
      </c>
      <c r="N14" s="12">
        <f t="shared" si="2"/>
        <v>874079</v>
      </c>
      <c r="O14"/>
    </row>
    <row r="15" spans="1:15" ht="18.75" customHeight="1">
      <c r="A15" s="15" t="s">
        <v>9</v>
      </c>
      <c r="B15" s="14">
        <v>10746</v>
      </c>
      <c r="C15" s="14">
        <v>11785</v>
      </c>
      <c r="D15" s="14">
        <v>9432</v>
      </c>
      <c r="E15" s="14">
        <v>2363</v>
      </c>
      <c r="F15" s="14">
        <v>10314</v>
      </c>
      <c r="G15" s="14">
        <v>17550</v>
      </c>
      <c r="H15" s="14">
        <v>11834</v>
      </c>
      <c r="I15" s="14">
        <v>8172</v>
      </c>
      <c r="J15" s="14">
        <v>7618</v>
      </c>
      <c r="K15" s="14">
        <v>7459</v>
      </c>
      <c r="L15" s="14">
        <v>3720</v>
      </c>
      <c r="M15" s="14">
        <v>1956</v>
      </c>
      <c r="N15" s="12">
        <f t="shared" si="2"/>
        <v>102949</v>
      </c>
      <c r="O15"/>
    </row>
    <row r="16" spans="1:14" ht="18.75" customHeight="1">
      <c r="A16" s="16" t="s">
        <v>26</v>
      </c>
      <c r="B16" s="14">
        <f>B17+B18+B19</f>
        <v>40060</v>
      </c>
      <c r="C16" s="14">
        <f>C17+C18+C19</f>
        <v>30417</v>
      </c>
      <c r="D16" s="14">
        <f>D17+D18+D19</f>
        <v>23402</v>
      </c>
      <c r="E16" s="14">
        <f>E17+E18+E19</f>
        <v>5131</v>
      </c>
      <c r="F16" s="14">
        <f aca="true" t="shared" si="5" ref="F16:M16">F17+F18+F19</f>
        <v>25193</v>
      </c>
      <c r="G16" s="14">
        <f t="shared" si="5"/>
        <v>37246</v>
      </c>
      <c r="H16" s="14">
        <f t="shared" si="5"/>
        <v>29944</v>
      </c>
      <c r="I16" s="14">
        <f t="shared" si="5"/>
        <v>29199</v>
      </c>
      <c r="J16" s="14">
        <f t="shared" si="5"/>
        <v>21371</v>
      </c>
      <c r="K16" s="14">
        <f t="shared" si="5"/>
        <v>26870</v>
      </c>
      <c r="L16" s="14">
        <f t="shared" si="5"/>
        <v>9414</v>
      </c>
      <c r="M16" s="14">
        <f t="shared" si="5"/>
        <v>5232</v>
      </c>
      <c r="N16" s="12">
        <f t="shared" si="2"/>
        <v>283479</v>
      </c>
    </row>
    <row r="17" spans="1:15" ht="18.75" customHeight="1">
      <c r="A17" s="15" t="s">
        <v>23</v>
      </c>
      <c r="B17" s="14">
        <v>7077</v>
      </c>
      <c r="C17" s="14">
        <v>5773</v>
      </c>
      <c r="D17" s="14">
        <v>4474</v>
      </c>
      <c r="E17" s="14">
        <v>988</v>
      </c>
      <c r="F17" s="14">
        <v>4494</v>
      </c>
      <c r="G17" s="14">
        <v>8201</v>
      </c>
      <c r="H17" s="14">
        <v>6539</v>
      </c>
      <c r="I17" s="14">
        <v>6292</v>
      </c>
      <c r="J17" s="14">
        <v>4471</v>
      </c>
      <c r="K17" s="14">
        <v>5723</v>
      </c>
      <c r="L17" s="14">
        <v>2327</v>
      </c>
      <c r="M17" s="14">
        <v>1028</v>
      </c>
      <c r="N17" s="12">
        <f t="shared" si="2"/>
        <v>57387</v>
      </c>
      <c r="O17"/>
    </row>
    <row r="18" spans="1:15" ht="18.75" customHeight="1">
      <c r="A18" s="15" t="s">
        <v>24</v>
      </c>
      <c r="B18" s="14">
        <v>1249</v>
      </c>
      <c r="C18" s="14">
        <v>843</v>
      </c>
      <c r="D18" s="14">
        <v>851</v>
      </c>
      <c r="E18" s="14">
        <v>154</v>
      </c>
      <c r="F18" s="14">
        <v>759</v>
      </c>
      <c r="G18" s="14">
        <v>1175</v>
      </c>
      <c r="H18" s="14">
        <v>1089</v>
      </c>
      <c r="I18" s="14">
        <v>1050</v>
      </c>
      <c r="J18" s="14">
        <v>751</v>
      </c>
      <c r="K18" s="14">
        <v>1428</v>
      </c>
      <c r="L18" s="14">
        <v>431</v>
      </c>
      <c r="M18" s="14">
        <v>171</v>
      </c>
      <c r="N18" s="12">
        <f t="shared" si="2"/>
        <v>9951</v>
      </c>
      <c r="O18"/>
    </row>
    <row r="19" spans="1:15" ht="18.75" customHeight="1">
      <c r="A19" s="15" t="s">
        <v>25</v>
      </c>
      <c r="B19" s="14">
        <v>31734</v>
      </c>
      <c r="C19" s="14">
        <v>23801</v>
      </c>
      <c r="D19" s="14">
        <v>18077</v>
      </c>
      <c r="E19" s="14">
        <v>3989</v>
      </c>
      <c r="F19" s="14">
        <v>19940</v>
      </c>
      <c r="G19" s="14">
        <v>27870</v>
      </c>
      <c r="H19" s="14">
        <v>22316</v>
      </c>
      <c r="I19" s="14">
        <v>21857</v>
      </c>
      <c r="J19" s="14">
        <v>16149</v>
      </c>
      <c r="K19" s="14">
        <v>19719</v>
      </c>
      <c r="L19" s="14">
        <v>6656</v>
      </c>
      <c r="M19" s="14">
        <v>4033</v>
      </c>
      <c r="N19" s="12">
        <f t="shared" si="2"/>
        <v>216141</v>
      </c>
      <c r="O19"/>
    </row>
    <row r="20" spans="1:15" ht="18.75" customHeight="1">
      <c r="A20" s="17" t="s">
        <v>10</v>
      </c>
      <c r="B20" s="18">
        <f>B21+B22+B23</f>
        <v>160068</v>
      </c>
      <c r="C20" s="18">
        <f>C21+C22+C23</f>
        <v>102426</v>
      </c>
      <c r="D20" s="18">
        <f>D21+D22+D23</f>
        <v>88830</v>
      </c>
      <c r="E20" s="18">
        <f>E21+E22+E23</f>
        <v>17301</v>
      </c>
      <c r="F20" s="18">
        <f aca="true" t="shared" si="6" ref="F20:M20">F21+F22+F23</f>
        <v>78705</v>
      </c>
      <c r="G20" s="18">
        <f t="shared" si="6"/>
        <v>128636</v>
      </c>
      <c r="H20" s="18">
        <f t="shared" si="6"/>
        <v>127229</v>
      </c>
      <c r="I20" s="18">
        <f t="shared" si="6"/>
        <v>129608</v>
      </c>
      <c r="J20" s="18">
        <f t="shared" si="6"/>
        <v>86014</v>
      </c>
      <c r="K20" s="18">
        <f t="shared" si="6"/>
        <v>132232</v>
      </c>
      <c r="L20" s="18">
        <f t="shared" si="6"/>
        <v>51857</v>
      </c>
      <c r="M20" s="18">
        <f t="shared" si="6"/>
        <v>27393</v>
      </c>
      <c r="N20" s="12">
        <f aca="true" t="shared" si="7" ref="N20:N26">SUM(B20:M20)</f>
        <v>1130299</v>
      </c>
      <c r="O20"/>
    </row>
    <row r="21" spans="1:15" ht="18.75" customHeight="1">
      <c r="A21" s="13" t="s">
        <v>11</v>
      </c>
      <c r="B21" s="14">
        <v>86792</v>
      </c>
      <c r="C21" s="14">
        <v>59013</v>
      </c>
      <c r="D21" s="14">
        <v>49960</v>
      </c>
      <c r="E21" s="14">
        <v>9691</v>
      </c>
      <c r="F21" s="14">
        <v>43432</v>
      </c>
      <c r="G21" s="14">
        <v>74320</v>
      </c>
      <c r="H21" s="14">
        <v>74257</v>
      </c>
      <c r="I21" s="14">
        <v>73402</v>
      </c>
      <c r="J21" s="14">
        <v>48159</v>
      </c>
      <c r="K21" s="14">
        <v>72337</v>
      </c>
      <c r="L21" s="14">
        <v>28369</v>
      </c>
      <c r="M21" s="14">
        <v>14723</v>
      </c>
      <c r="N21" s="12">
        <f t="shared" si="7"/>
        <v>634455</v>
      </c>
      <c r="O21"/>
    </row>
    <row r="22" spans="1:15" ht="18.75" customHeight="1">
      <c r="A22" s="13" t="s">
        <v>12</v>
      </c>
      <c r="B22" s="14">
        <v>67750</v>
      </c>
      <c r="C22" s="14">
        <v>38526</v>
      </c>
      <c r="D22" s="14">
        <v>35322</v>
      </c>
      <c r="E22" s="14">
        <v>6728</v>
      </c>
      <c r="F22" s="14">
        <v>31145</v>
      </c>
      <c r="G22" s="14">
        <v>47604</v>
      </c>
      <c r="H22" s="14">
        <v>47839</v>
      </c>
      <c r="I22" s="14">
        <v>51563</v>
      </c>
      <c r="J22" s="14">
        <v>34525</v>
      </c>
      <c r="K22" s="14">
        <v>55409</v>
      </c>
      <c r="L22" s="14">
        <v>21675</v>
      </c>
      <c r="M22" s="14">
        <v>11830</v>
      </c>
      <c r="N22" s="12">
        <f t="shared" si="7"/>
        <v>449916</v>
      </c>
      <c r="O22"/>
    </row>
    <row r="23" spans="1:15" ht="18.75" customHeight="1">
      <c r="A23" s="13" t="s">
        <v>13</v>
      </c>
      <c r="B23" s="14">
        <v>5526</v>
      </c>
      <c r="C23" s="14">
        <v>4887</v>
      </c>
      <c r="D23" s="14">
        <v>3548</v>
      </c>
      <c r="E23" s="14">
        <v>882</v>
      </c>
      <c r="F23" s="14">
        <v>4128</v>
      </c>
      <c r="G23" s="14">
        <v>6712</v>
      </c>
      <c r="H23" s="14">
        <v>5133</v>
      </c>
      <c r="I23" s="14">
        <v>4643</v>
      </c>
      <c r="J23" s="14">
        <v>3330</v>
      </c>
      <c r="K23" s="14">
        <v>4486</v>
      </c>
      <c r="L23" s="14">
        <v>1813</v>
      </c>
      <c r="M23" s="14">
        <v>840</v>
      </c>
      <c r="N23" s="12">
        <f t="shared" si="7"/>
        <v>45928</v>
      </c>
      <c r="O23"/>
    </row>
    <row r="24" spans="1:15" ht="18.75" customHeight="1">
      <c r="A24" s="17" t="s">
        <v>14</v>
      </c>
      <c r="B24" s="14">
        <f>B25+B26</f>
        <v>61631</v>
      </c>
      <c r="C24" s="14">
        <f>C25+C26</f>
        <v>53510</v>
      </c>
      <c r="D24" s="14">
        <f>D25+D26</f>
        <v>47871</v>
      </c>
      <c r="E24" s="14">
        <f>E25+E26</f>
        <v>11544</v>
      </c>
      <c r="F24" s="14">
        <f aca="true" t="shared" si="8" ref="F24:M24">F25+F26</f>
        <v>48490</v>
      </c>
      <c r="G24" s="14">
        <f t="shared" si="8"/>
        <v>74959</v>
      </c>
      <c r="H24" s="14">
        <f t="shared" si="8"/>
        <v>64106</v>
      </c>
      <c r="I24" s="14">
        <f t="shared" si="8"/>
        <v>45593</v>
      </c>
      <c r="J24" s="14">
        <f t="shared" si="8"/>
        <v>39674</v>
      </c>
      <c r="K24" s="14">
        <f t="shared" si="8"/>
        <v>38302</v>
      </c>
      <c r="L24" s="14">
        <f t="shared" si="8"/>
        <v>12892</v>
      </c>
      <c r="M24" s="14">
        <f t="shared" si="8"/>
        <v>5474</v>
      </c>
      <c r="N24" s="12">
        <f t="shared" si="7"/>
        <v>504046</v>
      </c>
      <c r="O24"/>
    </row>
    <row r="25" spans="1:15" ht="18.75" customHeight="1">
      <c r="A25" s="13" t="s">
        <v>15</v>
      </c>
      <c r="B25" s="14">
        <v>39444</v>
      </c>
      <c r="C25" s="14">
        <v>34246</v>
      </c>
      <c r="D25" s="14">
        <v>30637</v>
      </c>
      <c r="E25" s="14">
        <v>7388</v>
      </c>
      <c r="F25" s="14">
        <v>31034</v>
      </c>
      <c r="G25" s="14">
        <v>47974</v>
      </c>
      <c r="H25" s="14">
        <v>41028</v>
      </c>
      <c r="I25" s="14">
        <v>29180</v>
      </c>
      <c r="J25" s="14">
        <v>25391</v>
      </c>
      <c r="K25" s="14">
        <v>24513</v>
      </c>
      <c r="L25" s="14">
        <v>8251</v>
      </c>
      <c r="M25" s="14">
        <v>3503</v>
      </c>
      <c r="N25" s="12">
        <f t="shared" si="7"/>
        <v>322589</v>
      </c>
      <c r="O25"/>
    </row>
    <row r="26" spans="1:15" ht="18.75" customHeight="1">
      <c r="A26" s="13" t="s">
        <v>16</v>
      </c>
      <c r="B26" s="14">
        <v>22187</v>
      </c>
      <c r="C26" s="14">
        <v>19264</v>
      </c>
      <c r="D26" s="14">
        <v>17234</v>
      </c>
      <c r="E26" s="14">
        <v>4156</v>
      </c>
      <c r="F26" s="14">
        <v>17456</v>
      </c>
      <c r="G26" s="14">
        <v>26985</v>
      </c>
      <c r="H26" s="14">
        <v>23078</v>
      </c>
      <c r="I26" s="14">
        <v>16413</v>
      </c>
      <c r="J26" s="14">
        <v>14283</v>
      </c>
      <c r="K26" s="14">
        <v>13789</v>
      </c>
      <c r="L26" s="14">
        <v>4641</v>
      </c>
      <c r="M26" s="14">
        <v>1971</v>
      </c>
      <c r="N26" s="12">
        <f t="shared" si="7"/>
        <v>181457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0.9976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0.9935</v>
      </c>
      <c r="C30" s="22">
        <v>0.9592</v>
      </c>
      <c r="D30" s="22">
        <v>0.9825</v>
      </c>
      <c r="E30" s="22">
        <v>0.9343</v>
      </c>
      <c r="F30" s="22">
        <v>1</v>
      </c>
      <c r="G30" s="22">
        <v>1</v>
      </c>
      <c r="H30" s="22">
        <v>0.9716</v>
      </c>
      <c r="I30" s="22">
        <v>0.9617</v>
      </c>
      <c r="J30" s="22">
        <v>0.9869</v>
      </c>
      <c r="K30" s="22">
        <v>0.9698</v>
      </c>
      <c r="L30" s="22">
        <v>0.9785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0.9971169550364836</v>
      </c>
      <c r="C32" s="23">
        <f aca="true" t="shared" si="9" ref="C32:M32">(((+C$8+C$20)*C$29)+(C$24*C$30))/C$7</f>
        <v>0.9944701332056748</v>
      </c>
      <c r="D32" s="23">
        <f t="shared" si="9"/>
        <v>0.9978077487713862</v>
      </c>
      <c r="E32" s="23">
        <f t="shared" si="9"/>
        <v>0.9899060289068116</v>
      </c>
      <c r="F32" s="23">
        <f t="shared" si="9"/>
        <v>1</v>
      </c>
      <c r="G32" s="23">
        <f t="shared" si="9"/>
        <v>1</v>
      </c>
      <c r="H32" s="23">
        <f t="shared" si="9"/>
        <v>0.9960988619781567</v>
      </c>
      <c r="I32" s="23">
        <f t="shared" si="9"/>
        <v>0.9959640555626177</v>
      </c>
      <c r="J32" s="23">
        <f t="shared" si="9"/>
        <v>0.9983723359744449</v>
      </c>
      <c r="K32" s="23">
        <f t="shared" si="9"/>
        <v>0.9970104713070267</v>
      </c>
      <c r="L32" s="23">
        <f t="shared" si="9"/>
        <v>0.9983418996685928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1.7588145969888533</v>
      </c>
      <c r="C35" s="26">
        <f>C32*C34</f>
        <v>1.6948754480224315</v>
      </c>
      <c r="D35" s="26">
        <f>D32*D34</f>
        <v>1.5757379968597731</v>
      </c>
      <c r="E35" s="26">
        <f>E32*E34</f>
        <v>1.9998081595975408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1.6976512904693724</v>
      </c>
      <c r="I35" s="26">
        <f t="shared" si="10"/>
        <v>1.656985399239527</v>
      </c>
      <c r="J35" s="26">
        <f t="shared" si="10"/>
        <v>1.8706502459153171</v>
      </c>
      <c r="K35" s="26">
        <f t="shared" si="10"/>
        <v>1.7861442593465384</v>
      </c>
      <c r="L35" s="26">
        <f t="shared" si="10"/>
        <v>2.1242718941148317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-0.0028036772</v>
      </c>
      <c r="C36" s="26">
        <v>-0.0055690306</v>
      </c>
      <c r="D36" s="26">
        <v>-0.0014579811</v>
      </c>
      <c r="E36" s="26">
        <v>-0.000501078</v>
      </c>
      <c r="F36" s="26">
        <v>-0.00260559</v>
      </c>
      <c r="G36" s="26">
        <v>-0.00189912</v>
      </c>
      <c r="H36" s="26">
        <v>-0.0021797907</v>
      </c>
      <c r="I36" s="26">
        <v>0</v>
      </c>
      <c r="J36" s="26">
        <v>-0.0004207197</v>
      </c>
      <c r="K36" s="26">
        <v>0</v>
      </c>
      <c r="L36" s="26">
        <v>0</v>
      </c>
      <c r="M36" s="26">
        <v>-0.0002856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94</v>
      </c>
      <c r="B38" s="65">
        <f aca="true" t="shared" si="11" ref="B38:M38">B39*B40</f>
        <v>1579.3200000000002</v>
      </c>
      <c r="C38" s="65">
        <f t="shared" si="11"/>
        <v>2495.2400000000002</v>
      </c>
      <c r="D38" s="65">
        <f t="shared" si="11"/>
        <v>607.76</v>
      </c>
      <c r="E38" s="65">
        <f t="shared" si="11"/>
        <v>55.64</v>
      </c>
      <c r="F38" s="65">
        <f t="shared" si="11"/>
        <v>945.8800000000001</v>
      </c>
      <c r="G38" s="65">
        <f t="shared" si="11"/>
        <v>1052.88</v>
      </c>
      <c r="H38" s="65">
        <f t="shared" si="11"/>
        <v>1206.96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29.96</v>
      </c>
      <c r="N38" s="28">
        <f>SUM(B38:M38)</f>
        <v>8123.440000000001</v>
      </c>
    </row>
    <row r="39" spans="1:15" ht="18.75" customHeight="1">
      <c r="A39" s="61" t="s">
        <v>46</v>
      </c>
      <c r="B39" s="67">
        <v>369</v>
      </c>
      <c r="C39" s="67">
        <v>583</v>
      </c>
      <c r="D39" s="67">
        <v>142</v>
      </c>
      <c r="E39" s="67">
        <v>13</v>
      </c>
      <c r="F39" s="67">
        <v>221</v>
      </c>
      <c r="G39" s="67">
        <v>246</v>
      </c>
      <c r="H39" s="67">
        <v>282</v>
      </c>
      <c r="I39" s="67">
        <v>0</v>
      </c>
      <c r="J39" s="67">
        <v>35</v>
      </c>
      <c r="K39" s="67">
        <v>0</v>
      </c>
      <c r="L39" s="67">
        <v>0</v>
      </c>
      <c r="M39" s="67">
        <v>7</v>
      </c>
      <c r="N39" s="12">
        <f>SUM(B39:M39)</f>
        <v>1898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</f>
        <v>920171.4602835064</v>
      </c>
      <c r="C42" s="69">
        <f aca="true" t="shared" si="12" ref="C42:N42">C43+C44+C45</f>
        <v>669438.4815176282</v>
      </c>
      <c r="D42" s="69">
        <f t="shared" si="12"/>
        <v>602199.9766624081</v>
      </c>
      <c r="E42" s="69">
        <f t="shared" si="12"/>
        <v>150279.57549707603</v>
      </c>
      <c r="F42" s="69">
        <f>F43+F44+F45</f>
        <v>597749.09439034</v>
      </c>
      <c r="G42" s="69">
        <f>G43+G44+G45</f>
        <v>767753.3560323999</v>
      </c>
      <c r="H42" s="69">
        <f t="shared" si="12"/>
        <v>792461.467812869</v>
      </c>
      <c r="I42" s="69">
        <f t="shared" si="12"/>
        <v>716919.5877619699</v>
      </c>
      <c r="J42" s="69">
        <f t="shared" si="12"/>
        <v>597332.790015813</v>
      </c>
      <c r="K42" s="69">
        <f t="shared" si="12"/>
        <v>691102.0814034</v>
      </c>
      <c r="L42" s="69">
        <f t="shared" si="12"/>
        <v>355106.0354516</v>
      </c>
      <c r="M42" s="69">
        <f t="shared" si="12"/>
        <v>192135.2895112</v>
      </c>
      <c r="N42" s="69">
        <f t="shared" si="12"/>
        <v>7052649.196340211</v>
      </c>
    </row>
    <row r="43" spans="1:14" ht="18.75" customHeight="1">
      <c r="A43" s="66" t="s">
        <v>95</v>
      </c>
      <c r="B43" s="63">
        <f aca="true" t="shared" si="13" ref="B43:H43">B35*B7</f>
        <v>920058.7802746301</v>
      </c>
      <c r="C43" s="63">
        <f t="shared" si="13"/>
        <v>669141.9115056</v>
      </c>
      <c r="D43" s="63">
        <f t="shared" si="13"/>
        <v>602149.3666439999</v>
      </c>
      <c r="E43" s="63">
        <f t="shared" si="13"/>
        <v>150261.58549584003</v>
      </c>
      <c r="F43" s="63">
        <f t="shared" si="13"/>
        <v>597648.6606000001</v>
      </c>
      <c r="G43" s="63">
        <f t="shared" si="13"/>
        <v>767698.663</v>
      </c>
      <c r="H43" s="63">
        <f t="shared" si="13"/>
        <v>792271.78779528</v>
      </c>
      <c r="I43" s="63">
        <f>I35*I7</f>
        <v>716919.5877619699</v>
      </c>
      <c r="J43" s="63">
        <f>J35*J7</f>
        <v>597317.3300232199</v>
      </c>
      <c r="K43" s="63">
        <f>K35*K7</f>
        <v>691102.0814034</v>
      </c>
      <c r="L43" s="63">
        <f>L35*L7</f>
        <v>355106.0354516</v>
      </c>
      <c r="M43" s="63">
        <f>M35*M7</f>
        <v>192131.597</v>
      </c>
      <c r="N43" s="65">
        <f>SUM(B43:M43)</f>
        <v>7051807.38695554</v>
      </c>
    </row>
    <row r="44" spans="1:14" ht="18.75" customHeight="1">
      <c r="A44" s="66" t="s">
        <v>96</v>
      </c>
      <c r="B44" s="63">
        <f aca="true" t="shared" si="14" ref="B44:M44">B36*B7</f>
        <v>-1466.6399911236</v>
      </c>
      <c r="C44" s="63">
        <f t="shared" si="14"/>
        <v>-2198.6699879718</v>
      </c>
      <c r="D44" s="63">
        <f t="shared" si="14"/>
        <v>-557.1499815917999</v>
      </c>
      <c r="E44" s="63">
        <f t="shared" si="14"/>
        <v>-37.649998763999996</v>
      </c>
      <c r="F44" s="63">
        <f t="shared" si="14"/>
        <v>-845.44620966</v>
      </c>
      <c r="G44" s="63">
        <f t="shared" si="14"/>
        <v>-998.1869676</v>
      </c>
      <c r="H44" s="63">
        <f t="shared" si="14"/>
        <v>-1017.2799824109</v>
      </c>
      <c r="I44" s="63">
        <f t="shared" si="14"/>
        <v>0</v>
      </c>
      <c r="J44" s="63">
        <f t="shared" si="14"/>
        <v>-134.340007407</v>
      </c>
      <c r="K44" s="63">
        <f t="shared" si="14"/>
        <v>0</v>
      </c>
      <c r="L44" s="63">
        <f t="shared" si="14"/>
        <v>0</v>
      </c>
      <c r="M44" s="63">
        <f t="shared" si="14"/>
        <v>-26.2674888</v>
      </c>
      <c r="N44" s="28">
        <f>SUM(B44:M44)</f>
        <v>-7281.630615329099</v>
      </c>
    </row>
    <row r="45" spans="1:14" ht="18.75" customHeight="1">
      <c r="A45" s="66" t="s">
        <v>48</v>
      </c>
      <c r="B45" s="63">
        <f aca="true" t="shared" si="15" ref="B45:M45">B38</f>
        <v>1579.3200000000002</v>
      </c>
      <c r="C45" s="63">
        <f t="shared" si="15"/>
        <v>2495.2400000000002</v>
      </c>
      <c r="D45" s="63">
        <f t="shared" si="15"/>
        <v>607.76</v>
      </c>
      <c r="E45" s="63">
        <f t="shared" si="15"/>
        <v>55.64</v>
      </c>
      <c r="F45" s="63">
        <f t="shared" si="15"/>
        <v>945.8800000000001</v>
      </c>
      <c r="G45" s="63">
        <f t="shared" si="15"/>
        <v>1052.88</v>
      </c>
      <c r="H45" s="63">
        <f t="shared" si="15"/>
        <v>1206.96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29.96</v>
      </c>
      <c r="N45" s="65">
        <f>SUM(B45:M45)</f>
        <v>8123.440000000001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49</v>
      </c>
      <c r="B47" s="28">
        <f aca="true" t="shared" si="16" ref="B47:N47">+B48+B51+B60</f>
        <v>-112334.68</v>
      </c>
      <c r="C47" s="28">
        <f t="shared" si="16"/>
        <v>-111344.84</v>
      </c>
      <c r="D47" s="28">
        <f t="shared" si="16"/>
        <v>-70859.1</v>
      </c>
      <c r="E47" s="28">
        <f t="shared" si="16"/>
        <v>-84592.15000000001</v>
      </c>
      <c r="F47" s="28">
        <f t="shared" si="16"/>
        <v>-61678.46</v>
      </c>
      <c r="G47" s="28">
        <f t="shared" si="16"/>
        <v>-82610.36</v>
      </c>
      <c r="H47" s="28">
        <f t="shared" si="16"/>
        <v>-133815.22</v>
      </c>
      <c r="I47" s="28">
        <f t="shared" si="16"/>
        <v>-68081.32</v>
      </c>
      <c r="J47" s="28">
        <f t="shared" si="16"/>
        <v>-87296.74</v>
      </c>
      <c r="K47" s="28">
        <f t="shared" si="16"/>
        <v>-71796.68</v>
      </c>
      <c r="L47" s="28">
        <f t="shared" si="16"/>
        <v>-50013.76</v>
      </c>
      <c r="M47" s="28">
        <f t="shared" si="16"/>
        <v>-30434.38</v>
      </c>
      <c r="N47" s="28">
        <f t="shared" si="16"/>
        <v>-964857.69</v>
      </c>
      <c r="P47" s="40"/>
    </row>
    <row r="48" spans="1:16" ht="18.75" customHeight="1">
      <c r="A48" s="17" t="s">
        <v>50</v>
      </c>
      <c r="B48" s="29">
        <f>B49+B50</f>
        <v>-110635</v>
      </c>
      <c r="C48" s="29">
        <f>C49+C50</f>
        <v>-110775</v>
      </c>
      <c r="D48" s="29">
        <f>D49+D50</f>
        <v>-69639.5</v>
      </c>
      <c r="E48" s="29">
        <f>E49+E50</f>
        <v>-15960</v>
      </c>
      <c r="F48" s="29">
        <f aca="true" t="shared" si="17" ref="F48:M48">F49+F50</f>
        <v>-57620.5</v>
      </c>
      <c r="G48" s="29">
        <f t="shared" si="17"/>
        <v>-106848</v>
      </c>
      <c r="H48" s="29">
        <f t="shared" si="17"/>
        <v>-130357.5</v>
      </c>
      <c r="I48" s="29">
        <f t="shared" si="17"/>
        <v>-65072</v>
      </c>
      <c r="J48" s="29">
        <f t="shared" si="17"/>
        <v>-82036.5</v>
      </c>
      <c r="K48" s="29">
        <f t="shared" si="17"/>
        <v>-68376</v>
      </c>
      <c r="L48" s="29">
        <f t="shared" si="17"/>
        <v>-48657</v>
      </c>
      <c r="M48" s="29">
        <f t="shared" si="17"/>
        <v>-27002.5</v>
      </c>
      <c r="N48" s="28">
        <f aca="true" t="shared" si="18" ref="N48:N60">SUM(B48:M48)</f>
        <v>-892979.5</v>
      </c>
      <c r="P48" s="40"/>
    </row>
    <row r="49" spans="1:16" ht="18.75" customHeight="1">
      <c r="A49" s="13" t="s">
        <v>51</v>
      </c>
      <c r="B49" s="20">
        <f>ROUND(-B9*$D$3,2)</f>
        <v>-110635</v>
      </c>
      <c r="C49" s="20">
        <f>ROUND(-C9*$D$3,2)</f>
        <v>-110775</v>
      </c>
      <c r="D49" s="20">
        <f>ROUND(-D9*$D$3,2)</f>
        <v>-69639.5</v>
      </c>
      <c r="E49" s="20">
        <f>ROUND(-E9*$D$3,2)</f>
        <v>-15960</v>
      </c>
      <c r="F49" s="20">
        <f aca="true" t="shared" si="19" ref="F49:M49">ROUND(-F9*$D$3,2)</f>
        <v>-57620.5</v>
      </c>
      <c r="G49" s="20">
        <f t="shared" si="19"/>
        <v>-106848</v>
      </c>
      <c r="H49" s="20">
        <f t="shared" si="19"/>
        <v>-130357.5</v>
      </c>
      <c r="I49" s="20">
        <f t="shared" si="19"/>
        <v>-65072</v>
      </c>
      <c r="J49" s="20">
        <f t="shared" si="19"/>
        <v>-82036.5</v>
      </c>
      <c r="K49" s="20">
        <f t="shared" si="19"/>
        <v>-68376</v>
      </c>
      <c r="L49" s="20">
        <f t="shared" si="19"/>
        <v>-48657</v>
      </c>
      <c r="M49" s="20">
        <f t="shared" si="19"/>
        <v>-27002.5</v>
      </c>
      <c r="N49" s="54">
        <f t="shared" si="18"/>
        <v>-892979.5</v>
      </c>
      <c r="O49"/>
      <c r="P49" s="40"/>
    </row>
    <row r="50" spans="1:16" ht="18.75" customHeight="1">
      <c r="A50" s="13" t="s">
        <v>52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7"/>
    </row>
    <row r="51" spans="1:16" ht="18.75" customHeight="1">
      <c r="A51" s="17" t="s">
        <v>53</v>
      </c>
      <c r="B51" s="29">
        <f aca="true" t="shared" si="21" ref="B51:M51">SUM(B52:B59)</f>
        <v>-1699.68</v>
      </c>
      <c r="C51" s="29">
        <f t="shared" si="21"/>
        <v>-569.84</v>
      </c>
      <c r="D51" s="29">
        <f t="shared" si="21"/>
        <v>-1219.6</v>
      </c>
      <c r="E51" s="29">
        <f t="shared" si="21"/>
        <v>-68632.15000000001</v>
      </c>
      <c r="F51" s="29">
        <f t="shared" si="21"/>
        <v>-4057.959999999999</v>
      </c>
      <c r="G51" s="29">
        <f t="shared" si="21"/>
        <v>24237.64</v>
      </c>
      <c r="H51" s="29">
        <f t="shared" si="21"/>
        <v>-3457.7200000000003</v>
      </c>
      <c r="I51" s="29">
        <f t="shared" si="21"/>
        <v>-3009.32</v>
      </c>
      <c r="J51" s="29">
        <f t="shared" si="21"/>
        <v>-5260.24</v>
      </c>
      <c r="K51" s="29">
        <f t="shared" si="21"/>
        <v>-3420.68</v>
      </c>
      <c r="L51" s="29">
        <f t="shared" si="21"/>
        <v>-1356.76</v>
      </c>
      <c r="M51" s="29">
        <f t="shared" si="21"/>
        <v>-3431.88</v>
      </c>
      <c r="N51" s="29">
        <f>SUM(N52:N59)</f>
        <v>-71878.19</v>
      </c>
      <c r="P51" s="47"/>
    </row>
    <row r="52" spans="1:16" ht="18.75" customHeight="1">
      <c r="A52" s="13" t="s">
        <v>54</v>
      </c>
      <c r="B52" s="27">
        <v>-1558.44</v>
      </c>
      <c r="C52" s="27">
        <v>-450</v>
      </c>
      <c r="D52" s="27">
        <v>-3060</v>
      </c>
      <c r="E52" s="27">
        <v>0</v>
      </c>
      <c r="F52" s="27">
        <v>-17082</v>
      </c>
      <c r="G52" s="27">
        <v>0</v>
      </c>
      <c r="H52" s="27">
        <v>-2820</v>
      </c>
      <c r="I52" s="27">
        <v>-360</v>
      </c>
      <c r="J52" s="27">
        <v>-2586</v>
      </c>
      <c r="K52" s="27">
        <v>-720</v>
      </c>
      <c r="L52" s="27">
        <v>0</v>
      </c>
      <c r="M52" s="27">
        <v>-2700</v>
      </c>
      <c r="N52" s="27">
        <f t="shared" si="18"/>
        <v>-31336.440000000002</v>
      </c>
      <c r="O52"/>
      <c r="P52" s="83"/>
    </row>
    <row r="53" spans="1:15" ht="18.75" customHeight="1">
      <c r="A53" s="13" t="s">
        <v>55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56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-500</v>
      </c>
      <c r="K54" s="27">
        <v>0</v>
      </c>
      <c r="L54" s="27">
        <v>0</v>
      </c>
      <c r="M54" s="27">
        <v>0</v>
      </c>
      <c r="N54" s="27">
        <f t="shared" si="18"/>
        <v>-500</v>
      </c>
      <c r="O54"/>
    </row>
    <row r="55" spans="1:15" ht="18.75" customHeight="1">
      <c r="A55" s="13" t="s">
        <v>57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58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59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97</v>
      </c>
      <c r="B58" s="27">
        <v>-141.24</v>
      </c>
      <c r="C58" s="27">
        <v>-119.84</v>
      </c>
      <c r="D58" s="27">
        <v>1840.4</v>
      </c>
      <c r="E58" s="27">
        <v>-671.96</v>
      </c>
      <c r="F58" s="27">
        <v>13024.04</v>
      </c>
      <c r="G58" s="27">
        <v>24237.64</v>
      </c>
      <c r="H58" s="27">
        <v>-637.72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-731.88</v>
      </c>
      <c r="N58" s="27">
        <f t="shared" si="18"/>
        <v>27918.440000000002</v>
      </c>
      <c r="O58"/>
    </row>
    <row r="59" spans="1:15" ht="18.75" customHeight="1">
      <c r="A59" s="16" t="s">
        <v>106</v>
      </c>
      <c r="B59" s="27">
        <v>0</v>
      </c>
      <c r="C59" s="27">
        <v>0</v>
      </c>
      <c r="D59" s="27">
        <v>0</v>
      </c>
      <c r="E59" s="27">
        <v>-67960.19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f t="shared" si="18"/>
        <v>-67960.19</v>
      </c>
      <c r="O59"/>
    </row>
    <row r="60" spans="1:15" ht="18.75" customHeight="1">
      <c r="A60" s="17" t="s">
        <v>60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4" ht="15" customHeight="1">
      <c r="A61" s="35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20"/>
    </row>
    <row r="62" spans="1:16" ht="15">
      <c r="A62" s="2" t="s">
        <v>61</v>
      </c>
      <c r="B62" s="32">
        <f aca="true" t="shared" si="22" ref="B62:M62">+B42+B47</f>
        <v>807836.7802835065</v>
      </c>
      <c r="C62" s="32">
        <f t="shared" si="22"/>
        <v>558093.6415176282</v>
      </c>
      <c r="D62" s="32">
        <f t="shared" si="22"/>
        <v>531340.8766624081</v>
      </c>
      <c r="E62" s="32">
        <f t="shared" si="22"/>
        <v>65687.42549707602</v>
      </c>
      <c r="F62" s="32">
        <f t="shared" si="22"/>
        <v>536070.6343903401</v>
      </c>
      <c r="G62" s="32">
        <f t="shared" si="22"/>
        <v>685142.9960323999</v>
      </c>
      <c r="H62" s="32">
        <f t="shared" si="22"/>
        <v>658646.247812869</v>
      </c>
      <c r="I62" s="32">
        <f t="shared" si="22"/>
        <v>648838.2677619699</v>
      </c>
      <c r="J62" s="32">
        <f t="shared" si="22"/>
        <v>510036.050015813</v>
      </c>
      <c r="K62" s="32">
        <f t="shared" si="22"/>
        <v>619305.4014034001</v>
      </c>
      <c r="L62" s="32">
        <f t="shared" si="22"/>
        <v>305092.27545159997</v>
      </c>
      <c r="M62" s="32">
        <f t="shared" si="22"/>
        <v>161700.9095112</v>
      </c>
      <c r="N62" s="32">
        <f>SUM(B62:M62)</f>
        <v>6087791.50634021</v>
      </c>
      <c r="O62"/>
      <c r="P62" s="40"/>
    </row>
    <row r="63" spans="1:16" ht="15" customHeight="1">
      <c r="A63" s="38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6"/>
      <c r="P63" s="37"/>
    </row>
    <row r="64" spans="1:14" ht="15" customHeight="1">
      <c r="A64" s="31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4"/>
    </row>
    <row r="65" spans="1:16" ht="18.75" customHeight="1">
      <c r="A65" s="2" t="s">
        <v>62</v>
      </c>
      <c r="B65" s="42">
        <f>SUM(B66:B79)</f>
        <v>807836.78</v>
      </c>
      <c r="C65" s="42">
        <f aca="true" t="shared" si="23" ref="C65:M65">SUM(C66:C79)</f>
        <v>558093.64</v>
      </c>
      <c r="D65" s="42">
        <f t="shared" si="23"/>
        <v>531340.88</v>
      </c>
      <c r="E65" s="42">
        <f t="shared" si="23"/>
        <v>65687.43</v>
      </c>
      <c r="F65" s="42">
        <f t="shared" si="23"/>
        <v>536070.63</v>
      </c>
      <c r="G65" s="42">
        <f t="shared" si="23"/>
        <v>685142.99</v>
      </c>
      <c r="H65" s="42">
        <f t="shared" si="23"/>
        <v>658646.25</v>
      </c>
      <c r="I65" s="42">
        <f t="shared" si="23"/>
        <v>648838.28</v>
      </c>
      <c r="J65" s="42">
        <f t="shared" si="23"/>
        <v>510036.05</v>
      </c>
      <c r="K65" s="42">
        <f t="shared" si="23"/>
        <v>619305.4</v>
      </c>
      <c r="L65" s="42">
        <f t="shared" si="23"/>
        <v>305092.28</v>
      </c>
      <c r="M65" s="42">
        <f t="shared" si="23"/>
        <v>161700.91</v>
      </c>
      <c r="N65" s="32">
        <f>SUM(N66:N79)</f>
        <v>6087791.5200000005</v>
      </c>
      <c r="P65" s="40"/>
    </row>
    <row r="66" spans="1:14" ht="18.75" customHeight="1">
      <c r="A66" s="17" t="s">
        <v>101</v>
      </c>
      <c r="B66" s="42">
        <v>167188.79</v>
      </c>
      <c r="C66" s="42">
        <v>157661.96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>SUM(B66:M66)</f>
        <v>324850.75</v>
      </c>
    </row>
    <row r="67" spans="1:14" ht="18.75" customHeight="1">
      <c r="A67" s="17" t="s">
        <v>102</v>
      </c>
      <c r="B67" s="42">
        <v>640647.99</v>
      </c>
      <c r="C67" s="42">
        <v>400431.68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aca="true" t="shared" si="24" ref="N67:N78">SUM(B67:M67)</f>
        <v>1041079.6699999999</v>
      </c>
    </row>
    <row r="68" spans="1:14" ht="18.75" customHeight="1">
      <c r="A68" s="17" t="s">
        <v>82</v>
      </c>
      <c r="B68" s="41">
        <v>0</v>
      </c>
      <c r="C68" s="41">
        <v>0</v>
      </c>
      <c r="D68" s="29">
        <v>531340.88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4"/>
        <v>531340.88</v>
      </c>
    </row>
    <row r="69" spans="1:14" ht="18.75" customHeight="1">
      <c r="A69" s="17" t="s">
        <v>72</v>
      </c>
      <c r="B69" s="41">
        <v>0</v>
      </c>
      <c r="C69" s="41">
        <v>0</v>
      </c>
      <c r="D69" s="41">
        <v>0</v>
      </c>
      <c r="E69" s="29">
        <v>65687.43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4"/>
        <v>65687.43</v>
      </c>
    </row>
    <row r="70" spans="1:14" ht="18.75" customHeight="1">
      <c r="A70" s="17" t="s">
        <v>73</v>
      </c>
      <c r="B70" s="41">
        <v>0</v>
      </c>
      <c r="C70" s="41">
        <v>0</v>
      </c>
      <c r="D70" s="41">
        <v>0</v>
      </c>
      <c r="E70" s="41">
        <v>0</v>
      </c>
      <c r="F70" s="29">
        <v>536070.63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29">
        <f t="shared" si="24"/>
        <v>536070.63</v>
      </c>
    </row>
    <row r="71" spans="1:14" ht="18.75" customHeight="1">
      <c r="A71" s="17" t="s">
        <v>74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2">
        <v>685142.99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685142.99</v>
      </c>
    </row>
    <row r="72" spans="1:14" ht="18.75" customHeight="1">
      <c r="A72" s="17" t="s">
        <v>75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498614.98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498614.98</v>
      </c>
    </row>
    <row r="73" spans="1:14" ht="18.75" customHeight="1">
      <c r="A73" s="17" t="s">
        <v>76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160031.27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160031.27</v>
      </c>
    </row>
    <row r="74" spans="1:14" ht="18.75" customHeight="1">
      <c r="A74" s="17" t="s">
        <v>77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29">
        <v>648838.28</v>
      </c>
      <c r="J74" s="41">
        <v>0</v>
      </c>
      <c r="K74" s="41">
        <v>0</v>
      </c>
      <c r="L74" s="41">
        <v>0</v>
      </c>
      <c r="M74" s="41">
        <v>0</v>
      </c>
      <c r="N74" s="29">
        <f t="shared" si="24"/>
        <v>648838.28</v>
      </c>
    </row>
    <row r="75" spans="1:14" ht="18.75" customHeight="1">
      <c r="A75" s="17" t="s">
        <v>78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29">
        <v>510036.05</v>
      </c>
      <c r="K75" s="41">
        <v>0</v>
      </c>
      <c r="L75" s="41">
        <v>0</v>
      </c>
      <c r="M75" s="41">
        <v>0</v>
      </c>
      <c r="N75" s="32">
        <f t="shared" si="24"/>
        <v>510036.05</v>
      </c>
    </row>
    <row r="76" spans="1:14" ht="18.75" customHeight="1">
      <c r="A76" s="17" t="s">
        <v>79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29">
        <v>619305.4</v>
      </c>
      <c r="L76" s="41">
        <v>0</v>
      </c>
      <c r="M76" s="70"/>
      <c r="N76" s="29">
        <f t="shared" si="24"/>
        <v>619305.4</v>
      </c>
    </row>
    <row r="77" spans="1:14" ht="18.75" customHeight="1">
      <c r="A77" s="17" t="s">
        <v>80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29">
        <v>305092.28</v>
      </c>
      <c r="M77" s="41">
        <v>0</v>
      </c>
      <c r="N77" s="32">
        <f t="shared" si="24"/>
        <v>305092.28</v>
      </c>
    </row>
    <row r="78" spans="1:15" ht="18.75" customHeight="1">
      <c r="A78" s="17" t="s">
        <v>81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29">
        <v>161700.91</v>
      </c>
      <c r="N78" s="29">
        <f t="shared" si="24"/>
        <v>161700.91</v>
      </c>
      <c r="O78"/>
    </row>
    <row r="79" spans="1:15" ht="18.75" customHeight="1">
      <c r="A79" s="38" t="s">
        <v>63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f>SUM(B79:M79)</f>
        <v>0</v>
      </c>
      <c r="O79"/>
    </row>
    <row r="80" spans="1:14" ht="17.25" customHeight="1">
      <c r="A80" s="77"/>
      <c r="B80" s="78">
        <v>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78"/>
      <c r="K80" s="78"/>
      <c r="L80" s="78">
        <v>0</v>
      </c>
      <c r="M80" s="78">
        <v>0</v>
      </c>
      <c r="N80" s="78"/>
    </row>
    <row r="81" spans="1:14" ht="15" customHeight="1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5"/>
    </row>
    <row r="82" spans="1:14" ht="18.75" customHeight="1">
      <c r="A82" s="2" t="s">
        <v>99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32"/>
    </row>
    <row r="83" spans="1:14" ht="18.75" customHeight="1">
      <c r="A83" s="17" t="s">
        <v>103</v>
      </c>
      <c r="B83" s="52">
        <v>1.9663233410730834</v>
      </c>
      <c r="C83" s="52">
        <v>1.9588706180717472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104</v>
      </c>
      <c r="B84" s="52">
        <v>1.7121495204555672</v>
      </c>
      <c r="C84" s="52">
        <v>1.6079587562917699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93</v>
      </c>
      <c r="B85" s="52">
        <v>0</v>
      </c>
      <c r="C85" s="52">
        <v>0</v>
      </c>
      <c r="D85" s="24">
        <v>1.575738005641941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83</v>
      </c>
      <c r="B86" s="52">
        <v>0</v>
      </c>
      <c r="C86" s="52">
        <v>0</v>
      </c>
      <c r="D86" s="52">
        <v>0</v>
      </c>
      <c r="E86" s="52">
        <v>1.9998082195427083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84</v>
      </c>
      <c r="B87" s="52">
        <v>0</v>
      </c>
      <c r="C87" s="52">
        <v>0</v>
      </c>
      <c r="D87" s="52">
        <v>0</v>
      </c>
      <c r="E87" s="52">
        <v>0</v>
      </c>
      <c r="F87" s="52">
        <v>1.8418999981508535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29"/>
    </row>
    <row r="88" spans="1:14" ht="18.75" customHeight="1">
      <c r="A88" s="17" t="s">
        <v>85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52">
        <v>1.4605999942922918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86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1.7197375222894051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87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1.6354947569736744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88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1.6569854275247595</v>
      </c>
      <c r="J91" s="52">
        <v>0</v>
      </c>
      <c r="K91" s="41">
        <v>0</v>
      </c>
      <c r="L91" s="52">
        <v>0</v>
      </c>
      <c r="M91" s="52">
        <v>0</v>
      </c>
      <c r="N91" s="29"/>
    </row>
    <row r="92" spans="1:14" ht="18.75" customHeight="1">
      <c r="A92" s="17" t="s">
        <v>89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1.8706502458425982</v>
      </c>
      <c r="K92" s="41">
        <v>0</v>
      </c>
      <c r="L92" s="52">
        <v>0</v>
      </c>
      <c r="M92" s="52">
        <v>0</v>
      </c>
      <c r="N92" s="32"/>
    </row>
    <row r="93" spans="1:14" ht="18.75" customHeight="1">
      <c r="A93" s="17" t="s">
        <v>90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24">
        <v>1.7861442557194696</v>
      </c>
      <c r="L93" s="52">
        <v>0</v>
      </c>
      <c r="M93" s="52">
        <v>0</v>
      </c>
      <c r="N93" s="29"/>
    </row>
    <row r="94" spans="1:14" ht="18.75" customHeight="1">
      <c r="A94" s="17" t="s">
        <v>91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52">
        <v>0</v>
      </c>
      <c r="L94" s="52">
        <v>2.1242719213237145</v>
      </c>
      <c r="M94" s="52">
        <v>0</v>
      </c>
      <c r="N94" s="71"/>
    </row>
    <row r="95" spans="1:15" ht="18.75" customHeight="1">
      <c r="A95" s="38" t="s">
        <v>92</v>
      </c>
      <c r="B95" s="53">
        <v>0</v>
      </c>
      <c r="C95" s="53">
        <v>0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7">
        <v>2.0890000326182685</v>
      </c>
      <c r="N95" s="58"/>
      <c r="O95"/>
    </row>
    <row r="96" ht="21" customHeight="1">
      <c r="A96" s="46" t="s">
        <v>98</v>
      </c>
    </row>
    <row r="99" ht="13.5">
      <c r="B99" s="48"/>
    </row>
    <row r="100" ht="14.25">
      <c r="H100" s="49"/>
    </row>
    <row r="102" spans="8:11" ht="13.5">
      <c r="H102" s="50"/>
      <c r="I102" s="51"/>
      <c r="J102" s="51"/>
      <c r="K102" s="51"/>
    </row>
  </sheetData>
  <sheetProtection/>
  <mergeCells count="6">
    <mergeCell ref="A80:N8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2015-04-17T18:55:50Z</dcterms:modified>
  <cp:category/>
  <cp:version/>
  <cp:contentType/>
  <cp:contentStatus/>
</cp:coreProperties>
</file>