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80" windowHeight="8196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<sst xmlns="http://schemas.openxmlformats.org/spreadsheetml/2006/main" count="108" uniqueCount="106">
  <si>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</si>
  <si>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</si>
  <si>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</si>
  <si>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</si>
  <si>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</si>
  <si>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</si>
  <si>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</si>
  <si>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</si>
  <si>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</si>
  <si>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</si>
  <si>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</si>
  <si>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</si>
  <si>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</si>
  <si>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</si>
  <si>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</si>
  <si>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</si>
  <si>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</si>
  <si>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</si>
  <si>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</si>
  <si>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</si>
  <si>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</si>
  <si>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</si>
  <si>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</si>
  <si>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</si>
  <si>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</si>
  <si>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</si>
  <si>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</si>
  <si>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</si>
  <si>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</si>
  <si>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</si>
  <si>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</si>
  <si>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</si>
  <si>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</si>
  <si>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</si>
  <si>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</si>
  <si>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</si>
  <si>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</si>
  <si>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</si>
  <si>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</si>
  <si>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</si>
  <si>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</si>
  <si>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</si>
  <si>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</si>
  <si>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</si>
  <si>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</si>
  <si>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</si>
  <si>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</si>
  <si>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</si>
  <si>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</si>
  <si>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</si>
  <si>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</si>
  <si>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</si>
  <si>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</si>
  <si>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</si>
  <si>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</si>
  <si>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</si>
  <si>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</si>
  <si>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</si>
  <si>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</si>
  <si>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</si>
  <si>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</si>
  <si>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</si>
  <si>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</si>
  <si>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</si>
  <si>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</si>
  <si>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</si>
  <si>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</si>
  <si>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</si>
  <si>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</si>
  <si>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</si>
  <si>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</si>
  <si>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</si>
  <si>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</si>
  <si>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</si>
  <si>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</si>
  <si>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</si>
  <si>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</si>
  <si>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</si>
  <si>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</si>
  <si>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</si>
  <si>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</si>
  <si>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</si>
  <si>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</si>
  <si>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</si>
  <si>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</si>
  <si>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</si>
  <si>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</si>
  <si>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</si>
  <si>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</si>
  <si>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</si>
  <si>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</si>
  <si>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</si>
  <si>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</si>
  <si>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</si>
  <si>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</si>
  <si>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</si>
  <si>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</si>
  <si>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</si>
  <si>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</si>
  <si>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</si>
  <si>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</si>
  <si>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</si>
  <si>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</si>
  <si>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OPERAÇÃO 09/04/15 - VENCIMENTO 16/04/15</t>
  </si>
  <si>
    <t>7.3. Revisão de Remuneração pelo Transporte Coletivo (1)</t>
  </si>
  <si>
    <t>Nota: (1) Revisão das linhas noturnas ou madrugada, operação controlada, período de 28/02 a 31/03/15, todas as áreas.
          (2) Tarifa de remuneração de cada cooperativa considerando a aplicação dos fatores de integração e de gratuidade e, também,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</si>
</sst>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42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279100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57150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279100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57150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279100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60" zoomScaleNormal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0" width="15.625" style="1" customWidth="1"/>
    <col min="11" max="11" width="20.75390625" style="1" bestFit="1" customWidth="1"/>
    <col min="12" max="12" width="17.0039062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98</v>
      </c>
      <c r="C5" s="4" t="s">
        <v>98</v>
      </c>
      <c r="D5" s="4" t="s">
        <v>40</v>
      </c>
      <c r="E5" s="4" t="s">
        <v>64</v>
      </c>
      <c r="F5" s="4" t="s">
        <v>63</v>
      </c>
      <c r="G5" s="4" t="s">
        <v>65</v>
      </c>
      <c r="H5" s="4" t="s">
        <v>66</v>
      </c>
      <c r="I5" s="4" t="s">
        <v>67</v>
      </c>
      <c r="J5" s="4" t="s">
        <v>68</v>
      </c>
      <c r="K5" s="4" t="s">
        <v>67</v>
      </c>
      <c r="L5" s="4" t="s">
        <v>69</v>
      </c>
      <c r="M5" s="4" t="s">
        <v>70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507368</v>
      </c>
      <c r="C7" s="10">
        <f>C8+C20+C24</f>
        <v>381540</v>
      </c>
      <c r="D7" s="10">
        <f>D8+D20+D24</f>
        <v>370868</v>
      </c>
      <c r="E7" s="10">
        <f>E8+E20+E24</f>
        <v>63743</v>
      </c>
      <c r="F7" s="10">
        <f aca="true" t="shared" si="0" ref="F7:M7">F8+F20+F24</f>
        <v>278136</v>
      </c>
      <c r="G7" s="10">
        <f t="shared" si="0"/>
        <v>508268</v>
      </c>
      <c r="H7" s="10">
        <f t="shared" si="0"/>
        <v>470708</v>
      </c>
      <c r="I7" s="10">
        <f t="shared" si="0"/>
        <v>421227</v>
      </c>
      <c r="J7" s="10">
        <f t="shared" si="0"/>
        <v>315891</v>
      </c>
      <c r="K7" s="10">
        <f t="shared" si="0"/>
        <v>379450</v>
      </c>
      <c r="L7" s="10">
        <f t="shared" si="0"/>
        <v>165026</v>
      </c>
      <c r="M7" s="10">
        <f t="shared" si="0"/>
        <v>92157</v>
      </c>
      <c r="N7" s="10">
        <f>+N8+N20+N24</f>
        <v>3954382</v>
      </c>
      <c r="O7"/>
      <c r="P7" s="39"/>
    </row>
    <row r="8" spans="1:15" ht="18.75" customHeight="1">
      <c r="A8" s="11" t="s">
        <v>27</v>
      </c>
      <c r="B8" s="12">
        <f>+B9+B12+B16</f>
        <v>283570</v>
      </c>
      <c r="C8" s="12">
        <f>+C9+C12+C16</f>
        <v>224453</v>
      </c>
      <c r="D8" s="12">
        <f>+D9+D12+D16</f>
        <v>232468</v>
      </c>
      <c r="E8" s="12">
        <f>+E9+E12+E16</f>
        <v>38316</v>
      </c>
      <c r="F8" s="12">
        <f aca="true" t="shared" si="1" ref="F8:M8">+F9+F12+F16</f>
        <v>163811</v>
      </c>
      <c r="G8" s="12">
        <f t="shared" si="1"/>
        <v>303948</v>
      </c>
      <c r="H8" s="12">
        <f t="shared" si="1"/>
        <v>270879</v>
      </c>
      <c r="I8" s="12">
        <f t="shared" si="1"/>
        <v>244512</v>
      </c>
      <c r="J8" s="12">
        <f t="shared" si="1"/>
        <v>186849</v>
      </c>
      <c r="K8" s="12">
        <f t="shared" si="1"/>
        <v>205824</v>
      </c>
      <c r="L8" s="12">
        <f t="shared" si="1"/>
        <v>99223</v>
      </c>
      <c r="M8" s="12">
        <f t="shared" si="1"/>
        <v>58285</v>
      </c>
      <c r="N8" s="12">
        <f>SUM(B8:M8)</f>
        <v>2312138</v>
      </c>
      <c r="O8"/>
    </row>
    <row r="9" spans="1:15" ht="18.75" customHeight="1">
      <c r="A9" s="13" t="s">
        <v>4</v>
      </c>
      <c r="B9" s="14">
        <v>30216</v>
      </c>
      <c r="C9" s="14">
        <v>29688</v>
      </c>
      <c r="D9" s="14">
        <v>18828</v>
      </c>
      <c r="E9" s="14">
        <v>3802</v>
      </c>
      <c r="F9" s="14">
        <v>13944</v>
      </c>
      <c r="G9" s="14">
        <v>28576</v>
      </c>
      <c r="H9" s="14">
        <v>37365</v>
      </c>
      <c r="I9" s="14">
        <v>17776</v>
      </c>
      <c r="J9" s="14">
        <v>22826</v>
      </c>
      <c r="K9" s="14">
        <v>18554</v>
      </c>
      <c r="L9" s="14">
        <v>13612</v>
      </c>
      <c r="M9" s="14">
        <v>7831</v>
      </c>
      <c r="N9" s="12">
        <f aca="true" t="shared" si="2" ref="N9:N19">SUM(B9:M9)</f>
        <v>243018</v>
      </c>
      <c r="O9"/>
    </row>
    <row r="10" spans="1:15" ht="18.75" customHeight="1">
      <c r="A10" s="15" t="s">
        <v>5</v>
      </c>
      <c r="B10" s="14">
        <f>+B9-B11</f>
        <v>30216</v>
      </c>
      <c r="C10" s="14">
        <f>+C9-C11</f>
        <v>29688</v>
      </c>
      <c r="D10" s="14">
        <f>+D9-D11</f>
        <v>18828</v>
      </c>
      <c r="E10" s="14">
        <f>+E9-E11</f>
        <v>3802</v>
      </c>
      <c r="F10" s="14">
        <f aca="true" t="shared" si="3" ref="F10:M10">+F9-F11</f>
        <v>13944</v>
      </c>
      <c r="G10" s="14">
        <f t="shared" si="3"/>
        <v>28576</v>
      </c>
      <c r="H10" s="14">
        <f t="shared" si="3"/>
        <v>37365</v>
      </c>
      <c r="I10" s="14">
        <f t="shared" si="3"/>
        <v>17776</v>
      </c>
      <c r="J10" s="14">
        <f t="shared" si="3"/>
        <v>22826</v>
      </c>
      <c r="K10" s="14">
        <f t="shared" si="3"/>
        <v>18554</v>
      </c>
      <c r="L10" s="14">
        <f t="shared" si="3"/>
        <v>13612</v>
      </c>
      <c r="M10" s="14">
        <f t="shared" si="3"/>
        <v>7831</v>
      </c>
      <c r="N10" s="12">
        <f t="shared" si="2"/>
        <v>243018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230049</v>
      </c>
      <c r="C12" s="14">
        <f>C13+C14+C15</f>
        <v>177749</v>
      </c>
      <c r="D12" s="14">
        <f>D13+D14+D15</f>
        <v>202226</v>
      </c>
      <c r="E12" s="14">
        <f>E13+E14+E15</f>
        <v>32061</v>
      </c>
      <c r="F12" s="14">
        <f aca="true" t="shared" si="4" ref="F12:M12">F13+F14+F15</f>
        <v>138256</v>
      </c>
      <c r="G12" s="14">
        <f t="shared" si="4"/>
        <v>254316</v>
      </c>
      <c r="H12" s="14">
        <f t="shared" si="4"/>
        <v>215802</v>
      </c>
      <c r="I12" s="14">
        <f t="shared" si="4"/>
        <v>209652</v>
      </c>
      <c r="J12" s="14">
        <f t="shared" si="4"/>
        <v>151305</v>
      </c>
      <c r="K12" s="14">
        <f t="shared" si="4"/>
        <v>170596</v>
      </c>
      <c r="L12" s="14">
        <f t="shared" si="4"/>
        <v>79889</v>
      </c>
      <c r="M12" s="14">
        <f t="shared" si="4"/>
        <v>47349</v>
      </c>
      <c r="N12" s="12">
        <f t="shared" si="2"/>
        <v>1909250</v>
      </c>
      <c r="O12"/>
    </row>
    <row r="13" spans="1:15" ht="18.75" customHeight="1">
      <c r="A13" s="15" t="s">
        <v>7</v>
      </c>
      <c r="B13" s="14">
        <v>111362</v>
      </c>
      <c r="C13" s="14">
        <v>86080</v>
      </c>
      <c r="D13" s="14">
        <v>95165</v>
      </c>
      <c r="E13" s="14">
        <v>15320</v>
      </c>
      <c r="F13" s="14">
        <v>65098</v>
      </c>
      <c r="G13" s="14">
        <v>121609</v>
      </c>
      <c r="H13" s="14">
        <v>108207</v>
      </c>
      <c r="I13" s="14">
        <v>104555</v>
      </c>
      <c r="J13" s="14">
        <v>73204</v>
      </c>
      <c r="K13" s="14">
        <v>83072</v>
      </c>
      <c r="L13" s="14">
        <v>38325</v>
      </c>
      <c r="M13" s="14">
        <v>22372</v>
      </c>
      <c r="N13" s="12">
        <f t="shared" si="2"/>
        <v>924369</v>
      </c>
      <c r="O13"/>
    </row>
    <row r="14" spans="1:15" ht="18.75" customHeight="1">
      <c r="A14" s="15" t="s">
        <v>8</v>
      </c>
      <c r="B14" s="14">
        <v>107425</v>
      </c>
      <c r="C14" s="14">
        <v>78947</v>
      </c>
      <c r="D14" s="14">
        <v>97039</v>
      </c>
      <c r="E14" s="14">
        <v>14563</v>
      </c>
      <c r="F14" s="14">
        <v>63452</v>
      </c>
      <c r="G14" s="14">
        <v>114046</v>
      </c>
      <c r="H14" s="14">
        <v>94270</v>
      </c>
      <c r="I14" s="14">
        <v>96217</v>
      </c>
      <c r="J14" s="14">
        <v>69876</v>
      </c>
      <c r="K14" s="14">
        <v>79282</v>
      </c>
      <c r="L14" s="14">
        <v>37647</v>
      </c>
      <c r="M14" s="14">
        <v>22993</v>
      </c>
      <c r="N14" s="12">
        <f t="shared" si="2"/>
        <v>875757</v>
      </c>
      <c r="O14"/>
    </row>
    <row r="15" spans="1:15" ht="18.75" customHeight="1">
      <c r="A15" s="15" t="s">
        <v>9</v>
      </c>
      <c r="B15" s="14">
        <v>11262</v>
      </c>
      <c r="C15" s="14">
        <v>12722</v>
      </c>
      <c r="D15" s="14">
        <v>10022</v>
      </c>
      <c r="E15" s="14">
        <v>2178</v>
      </c>
      <c r="F15" s="14">
        <v>9706</v>
      </c>
      <c r="G15" s="14">
        <v>18661</v>
      </c>
      <c r="H15" s="14">
        <v>13325</v>
      </c>
      <c r="I15" s="14">
        <v>8880</v>
      </c>
      <c r="J15" s="14">
        <v>8225</v>
      </c>
      <c r="K15" s="14">
        <v>8242</v>
      </c>
      <c r="L15" s="14">
        <v>3917</v>
      </c>
      <c r="M15" s="14">
        <v>1984</v>
      </c>
      <c r="N15" s="12">
        <f t="shared" si="2"/>
        <v>109124</v>
      </c>
      <c r="O15"/>
    </row>
    <row r="16" spans="1:14" ht="18.75" customHeight="1">
      <c r="A16" s="16" t="s">
        <v>26</v>
      </c>
      <c r="B16" s="14">
        <f>B17+B18+B19</f>
        <v>23305</v>
      </c>
      <c r="C16" s="14">
        <f>C17+C18+C19</f>
        <v>17016</v>
      </c>
      <c r="D16" s="14">
        <f>D17+D18+D19</f>
        <v>11414</v>
      </c>
      <c r="E16" s="14">
        <f>E17+E18+E19</f>
        <v>2453</v>
      </c>
      <c r="F16" s="14">
        <f aca="true" t="shared" si="5" ref="F16:M16">F17+F18+F19</f>
        <v>11611</v>
      </c>
      <c r="G16" s="14">
        <f t="shared" si="5"/>
        <v>21056</v>
      </c>
      <c r="H16" s="14">
        <f t="shared" si="5"/>
        <v>17712</v>
      </c>
      <c r="I16" s="14">
        <f t="shared" si="5"/>
        <v>17084</v>
      </c>
      <c r="J16" s="14">
        <f t="shared" si="5"/>
        <v>12718</v>
      </c>
      <c r="K16" s="14">
        <f t="shared" si="5"/>
        <v>16674</v>
      </c>
      <c r="L16" s="14">
        <f t="shared" si="5"/>
        <v>5722</v>
      </c>
      <c r="M16" s="14">
        <f t="shared" si="5"/>
        <v>3105</v>
      </c>
      <c r="N16" s="12">
        <f t="shared" si="2"/>
        <v>159870</v>
      </c>
    </row>
    <row r="17" spans="1:15" ht="18.75" customHeight="1">
      <c r="A17" s="15" t="s">
        <v>23</v>
      </c>
      <c r="B17" s="14">
        <v>7198</v>
      </c>
      <c r="C17" s="14">
        <v>5665</v>
      </c>
      <c r="D17" s="14">
        <v>4413</v>
      </c>
      <c r="E17" s="14">
        <v>828</v>
      </c>
      <c r="F17" s="14">
        <v>4061</v>
      </c>
      <c r="G17" s="14">
        <v>8253</v>
      </c>
      <c r="H17" s="14">
        <v>6631</v>
      </c>
      <c r="I17" s="14">
        <v>6327</v>
      </c>
      <c r="J17" s="14">
        <v>4446</v>
      </c>
      <c r="K17" s="14">
        <v>5637</v>
      </c>
      <c r="L17" s="14">
        <v>2305</v>
      </c>
      <c r="M17" s="14">
        <v>1135</v>
      </c>
      <c r="N17" s="12">
        <f t="shared" si="2"/>
        <v>56899</v>
      </c>
      <c r="O17"/>
    </row>
    <row r="18" spans="1:15" ht="18.75" customHeight="1">
      <c r="A18" s="15" t="s">
        <v>24</v>
      </c>
      <c r="B18" s="14">
        <v>1275</v>
      </c>
      <c r="C18" s="14">
        <v>799</v>
      </c>
      <c r="D18" s="14">
        <v>849</v>
      </c>
      <c r="E18" s="14">
        <v>145</v>
      </c>
      <c r="F18" s="14">
        <v>625</v>
      </c>
      <c r="G18" s="14">
        <v>1245</v>
      </c>
      <c r="H18" s="14">
        <v>1091</v>
      </c>
      <c r="I18" s="14">
        <v>1025</v>
      </c>
      <c r="J18" s="14">
        <v>718</v>
      </c>
      <c r="K18" s="14">
        <v>1437</v>
      </c>
      <c r="L18" s="14">
        <v>390</v>
      </c>
      <c r="M18" s="14">
        <v>157</v>
      </c>
      <c r="N18" s="12">
        <f t="shared" si="2"/>
        <v>9756</v>
      </c>
      <c r="O18"/>
    </row>
    <row r="19" spans="1:15" ht="18.75" customHeight="1">
      <c r="A19" s="15" t="s">
        <v>25</v>
      </c>
      <c r="B19" s="14">
        <v>14832</v>
      </c>
      <c r="C19" s="14">
        <v>10552</v>
      </c>
      <c r="D19" s="14">
        <v>6152</v>
      </c>
      <c r="E19" s="14">
        <v>1480</v>
      </c>
      <c r="F19" s="14">
        <v>6925</v>
      </c>
      <c r="G19" s="14">
        <v>11558</v>
      </c>
      <c r="H19" s="14">
        <v>9990</v>
      </c>
      <c r="I19" s="14">
        <v>9732</v>
      </c>
      <c r="J19" s="14">
        <v>7554</v>
      </c>
      <c r="K19" s="14">
        <v>9600</v>
      </c>
      <c r="L19" s="14">
        <v>3027</v>
      </c>
      <c r="M19" s="14">
        <v>1813</v>
      </c>
      <c r="N19" s="12">
        <f t="shared" si="2"/>
        <v>93215</v>
      </c>
      <c r="O19"/>
    </row>
    <row r="20" spans="1:15" ht="18.75" customHeight="1">
      <c r="A20" s="17" t="s">
        <v>10</v>
      </c>
      <c r="B20" s="18">
        <f>B21+B22+B23</f>
        <v>161667</v>
      </c>
      <c r="C20" s="18">
        <f>C21+C22+C23</f>
        <v>103623</v>
      </c>
      <c r="D20" s="18">
        <f>D21+D22+D23</f>
        <v>90586</v>
      </c>
      <c r="E20" s="18">
        <f>E21+E22+E23</f>
        <v>15045</v>
      </c>
      <c r="F20" s="18">
        <f aca="true" t="shared" si="6" ref="F20:M20">F21+F22+F23</f>
        <v>70339</v>
      </c>
      <c r="G20" s="18">
        <f t="shared" si="6"/>
        <v>128366</v>
      </c>
      <c r="H20" s="18">
        <f t="shared" si="6"/>
        <v>132497</v>
      </c>
      <c r="I20" s="18">
        <f t="shared" si="6"/>
        <v>130256</v>
      </c>
      <c r="J20" s="18">
        <f t="shared" si="6"/>
        <v>88046</v>
      </c>
      <c r="K20" s="18">
        <f t="shared" si="6"/>
        <v>134663</v>
      </c>
      <c r="L20" s="18">
        <f t="shared" si="6"/>
        <v>52487</v>
      </c>
      <c r="M20" s="18">
        <f t="shared" si="6"/>
        <v>28012</v>
      </c>
      <c r="N20" s="12">
        <f aca="true" t="shared" si="7" ref="N20:N26">SUM(B20:M20)</f>
        <v>1135587</v>
      </c>
      <c r="O20"/>
    </row>
    <row r="21" spans="1:15" ht="18.75" customHeight="1">
      <c r="A21" s="13" t="s">
        <v>11</v>
      </c>
      <c r="B21" s="14">
        <v>86300</v>
      </c>
      <c r="C21" s="14">
        <v>58261</v>
      </c>
      <c r="D21" s="14">
        <v>49785</v>
      </c>
      <c r="E21" s="14">
        <v>8183</v>
      </c>
      <c r="F21" s="14">
        <v>38551</v>
      </c>
      <c r="G21" s="14">
        <v>72180</v>
      </c>
      <c r="H21" s="14">
        <v>76304</v>
      </c>
      <c r="I21" s="14">
        <v>72443</v>
      </c>
      <c r="J21" s="14">
        <v>48435</v>
      </c>
      <c r="K21" s="14">
        <v>72360</v>
      </c>
      <c r="L21" s="14">
        <v>28227</v>
      </c>
      <c r="M21" s="14">
        <v>14969</v>
      </c>
      <c r="N21" s="12">
        <f t="shared" si="7"/>
        <v>625998</v>
      </c>
      <c r="O21"/>
    </row>
    <row r="22" spans="1:15" ht="18.75" customHeight="1">
      <c r="A22" s="13" t="s">
        <v>12</v>
      </c>
      <c r="B22" s="14">
        <v>69446</v>
      </c>
      <c r="C22" s="14">
        <v>40144</v>
      </c>
      <c r="D22" s="14">
        <v>36956</v>
      </c>
      <c r="E22" s="14">
        <v>6020</v>
      </c>
      <c r="F22" s="14">
        <v>27870</v>
      </c>
      <c r="G22" s="14">
        <v>49101</v>
      </c>
      <c r="H22" s="14">
        <v>50356</v>
      </c>
      <c r="I22" s="14">
        <v>52871</v>
      </c>
      <c r="J22" s="14">
        <v>35978</v>
      </c>
      <c r="K22" s="14">
        <v>57420</v>
      </c>
      <c r="L22" s="14">
        <v>22418</v>
      </c>
      <c r="M22" s="14">
        <v>12195</v>
      </c>
      <c r="N22" s="12">
        <f t="shared" si="7"/>
        <v>460775</v>
      </c>
      <c r="O22"/>
    </row>
    <row r="23" spans="1:15" ht="18.75" customHeight="1">
      <c r="A23" s="13" t="s">
        <v>13</v>
      </c>
      <c r="B23" s="14">
        <v>5921</v>
      </c>
      <c r="C23" s="14">
        <v>5218</v>
      </c>
      <c r="D23" s="14">
        <v>3845</v>
      </c>
      <c r="E23" s="14">
        <v>842</v>
      </c>
      <c r="F23" s="14">
        <v>3918</v>
      </c>
      <c r="G23" s="14">
        <v>7085</v>
      </c>
      <c r="H23" s="14">
        <v>5837</v>
      </c>
      <c r="I23" s="14">
        <v>4942</v>
      </c>
      <c r="J23" s="14">
        <v>3633</v>
      </c>
      <c r="K23" s="14">
        <v>4883</v>
      </c>
      <c r="L23" s="14">
        <v>1842</v>
      </c>
      <c r="M23" s="14">
        <v>848</v>
      </c>
      <c r="N23" s="12">
        <f t="shared" si="7"/>
        <v>48814</v>
      </c>
      <c r="O23"/>
    </row>
    <row r="24" spans="1:15" ht="18.75" customHeight="1">
      <c r="A24" s="17" t="s">
        <v>14</v>
      </c>
      <c r="B24" s="14">
        <f>B25+B26</f>
        <v>62131</v>
      </c>
      <c r="C24" s="14">
        <f>C25+C26</f>
        <v>53464</v>
      </c>
      <c r="D24" s="14">
        <f>D25+D26</f>
        <v>47814</v>
      </c>
      <c r="E24" s="14">
        <f>E25+E26</f>
        <v>10382</v>
      </c>
      <c r="F24" s="14">
        <f aca="true" t="shared" si="8" ref="F24:M24">F25+F26</f>
        <v>43986</v>
      </c>
      <c r="G24" s="14">
        <f t="shared" si="8"/>
        <v>75954</v>
      </c>
      <c r="H24" s="14">
        <f t="shared" si="8"/>
        <v>67332</v>
      </c>
      <c r="I24" s="14">
        <f t="shared" si="8"/>
        <v>46459</v>
      </c>
      <c r="J24" s="14">
        <f t="shared" si="8"/>
        <v>40996</v>
      </c>
      <c r="K24" s="14">
        <f t="shared" si="8"/>
        <v>38963</v>
      </c>
      <c r="L24" s="14">
        <f t="shared" si="8"/>
        <v>13316</v>
      </c>
      <c r="M24" s="14">
        <f t="shared" si="8"/>
        <v>5860</v>
      </c>
      <c r="N24" s="12">
        <f t="shared" si="7"/>
        <v>506657</v>
      </c>
      <c r="O24"/>
    </row>
    <row r="25" spans="1:15" ht="18.75" customHeight="1">
      <c r="A25" s="13" t="s">
        <v>15</v>
      </c>
      <c r="B25" s="14">
        <v>39764</v>
      </c>
      <c r="C25" s="14">
        <v>34217</v>
      </c>
      <c r="D25" s="14">
        <v>30601</v>
      </c>
      <c r="E25" s="14">
        <v>6644</v>
      </c>
      <c r="F25" s="14">
        <v>28151</v>
      </c>
      <c r="G25" s="14">
        <v>48611</v>
      </c>
      <c r="H25" s="14">
        <v>43092</v>
      </c>
      <c r="I25" s="14">
        <v>29734</v>
      </c>
      <c r="J25" s="14">
        <v>26237</v>
      </c>
      <c r="K25" s="14">
        <v>24936</v>
      </c>
      <c r="L25" s="14">
        <v>8522</v>
      </c>
      <c r="M25" s="14">
        <v>3750</v>
      </c>
      <c r="N25" s="12">
        <f t="shared" si="7"/>
        <v>324259</v>
      </c>
      <c r="O25"/>
    </row>
    <row r="26" spans="1:15" ht="18.75" customHeight="1">
      <c r="A26" s="13" t="s">
        <v>16</v>
      </c>
      <c r="B26" s="14">
        <v>22367</v>
      </c>
      <c r="C26" s="14">
        <v>19247</v>
      </c>
      <c r="D26" s="14">
        <v>17213</v>
      </c>
      <c r="E26" s="14">
        <v>3738</v>
      </c>
      <c r="F26" s="14">
        <v>15835</v>
      </c>
      <c r="G26" s="14">
        <v>27343</v>
      </c>
      <c r="H26" s="14">
        <v>24240</v>
      </c>
      <c r="I26" s="14">
        <v>16725</v>
      </c>
      <c r="J26" s="14">
        <v>14759</v>
      </c>
      <c r="K26" s="14">
        <v>14027</v>
      </c>
      <c r="L26" s="14">
        <v>4794</v>
      </c>
      <c r="M26" s="14">
        <v>2110</v>
      </c>
      <c r="N26" s="12">
        <f t="shared" si="7"/>
        <v>182398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0.9976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2"/>
      <c r="O29"/>
    </row>
    <row r="30" spans="1:15" ht="18.75" customHeight="1">
      <c r="A30" s="17" t="s">
        <v>18</v>
      </c>
      <c r="B30" s="22">
        <v>0.9935</v>
      </c>
      <c r="C30" s="22">
        <v>0.9592</v>
      </c>
      <c r="D30" s="22">
        <v>0.9825</v>
      </c>
      <c r="E30" s="22">
        <v>0.9343</v>
      </c>
      <c r="F30" s="22">
        <v>1</v>
      </c>
      <c r="G30" s="22">
        <v>1</v>
      </c>
      <c r="H30" s="22">
        <v>0.9716</v>
      </c>
      <c r="I30" s="22">
        <v>0.9617</v>
      </c>
      <c r="J30" s="22">
        <v>0.9869</v>
      </c>
      <c r="K30" s="22">
        <v>0.9698</v>
      </c>
      <c r="L30" s="22">
        <v>0.9785</v>
      </c>
      <c r="M30" s="22">
        <v>1</v>
      </c>
      <c r="N30" s="73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8" t="s">
        <v>43</v>
      </c>
      <c r="B32" s="23">
        <f>(((+B$8+B$20)*B$29)+(B$24*B$30))/B$7</f>
        <v>0.9970979243862443</v>
      </c>
      <c r="C32" s="23">
        <f aca="true" t="shared" si="9" ref="C32:M32">(((+C$8+C$20)*C$29)+(C$24*C$30))/C$7</f>
        <v>0.9942828243434502</v>
      </c>
      <c r="D32" s="23">
        <f t="shared" si="9"/>
        <v>0.9977438199035775</v>
      </c>
      <c r="E32" s="23">
        <f t="shared" si="9"/>
        <v>0.9892992579577365</v>
      </c>
      <c r="F32" s="23">
        <f t="shared" si="9"/>
        <v>1</v>
      </c>
      <c r="G32" s="23">
        <f t="shared" si="9"/>
        <v>1</v>
      </c>
      <c r="H32" s="23">
        <f t="shared" si="9"/>
        <v>0.9959375476941119</v>
      </c>
      <c r="I32" s="23">
        <f t="shared" si="9"/>
        <v>0.9957757225913819</v>
      </c>
      <c r="J32" s="23">
        <f t="shared" si="9"/>
        <v>0.9982998958501509</v>
      </c>
      <c r="K32" s="23">
        <f t="shared" si="9"/>
        <v>0.9968989785215443</v>
      </c>
      <c r="L32" s="23">
        <f t="shared" si="9"/>
        <v>0.9982651582174931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4"/>
      <c r="O34"/>
    </row>
    <row r="35" spans="1:14" ht="18.75" customHeight="1">
      <c r="A35" s="17" t="s">
        <v>21</v>
      </c>
      <c r="B35" s="26">
        <f>B32*B34</f>
        <v>1.7587810288248964</v>
      </c>
      <c r="C35" s="26">
        <f>C32*C34</f>
        <v>1.694556217528542</v>
      </c>
      <c r="D35" s="26">
        <f>D32*D34</f>
        <v>1.5756370403917295</v>
      </c>
      <c r="E35" s="26">
        <f>E32*E34</f>
        <v>1.9985823609262194</v>
      </c>
      <c r="F35" s="26">
        <f aca="true" t="shared" si="10" ref="F35:M35">F32*F34</f>
        <v>1.8419</v>
      </c>
      <c r="G35" s="26">
        <f t="shared" si="10"/>
        <v>1.4606</v>
      </c>
      <c r="H35" s="26">
        <f t="shared" si="10"/>
        <v>1.6973763625350748</v>
      </c>
      <c r="I35" s="26">
        <f t="shared" si="10"/>
        <v>1.6566720696752821</v>
      </c>
      <c r="J35" s="26">
        <f t="shared" si="10"/>
        <v>1.8705145148544275</v>
      </c>
      <c r="K35" s="26">
        <f t="shared" si="10"/>
        <v>1.7859445200213466</v>
      </c>
      <c r="L35" s="26">
        <f t="shared" si="10"/>
        <v>2.124108603655182</v>
      </c>
      <c r="M35" s="26">
        <f t="shared" si="10"/>
        <v>2.089</v>
      </c>
      <c r="N35" s="27"/>
    </row>
    <row r="36" spans="1:15" ht="18.75" customHeight="1">
      <c r="A36" s="60" t="s">
        <v>44</v>
      </c>
      <c r="B36" s="26">
        <v>-0.0027580376</v>
      </c>
      <c r="C36" s="26">
        <v>-0.0055679876</v>
      </c>
      <c r="D36" s="26">
        <v>-0.0013346797</v>
      </c>
      <c r="E36" s="26">
        <v>-0.0005007609</v>
      </c>
      <c r="F36" s="26">
        <v>-0.00202788</v>
      </c>
      <c r="G36" s="26">
        <v>-0.00121204</v>
      </c>
      <c r="H36" s="26">
        <v>-0.0021485082</v>
      </c>
      <c r="I36" s="26">
        <v>0</v>
      </c>
      <c r="J36" s="26">
        <v>-0.0004206831</v>
      </c>
      <c r="K36" s="26">
        <v>0</v>
      </c>
      <c r="L36" s="26">
        <v>0</v>
      </c>
      <c r="M36" s="26">
        <v>-0.0002856</v>
      </c>
      <c r="N36" s="75"/>
      <c r="O36"/>
    </row>
    <row r="37" spans="1:14" ht="15" customHeight="1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2"/>
    </row>
    <row r="38" spans="1:14" ht="18.75" customHeight="1">
      <c r="A38" s="63" t="s">
        <v>93</v>
      </c>
      <c r="B38" s="64">
        <f aca="true" t="shared" si="11" ref="B38:M38">B39*B40</f>
        <v>1553.64</v>
      </c>
      <c r="C38" s="64">
        <f t="shared" si="11"/>
        <v>2495.2400000000002</v>
      </c>
      <c r="D38" s="64">
        <f t="shared" si="11"/>
        <v>556.4</v>
      </c>
      <c r="E38" s="64">
        <f t="shared" si="11"/>
        <v>55.64</v>
      </c>
      <c r="F38" s="64">
        <f t="shared" si="11"/>
        <v>736.1600000000001</v>
      </c>
      <c r="G38" s="64">
        <f t="shared" si="11"/>
        <v>671.96</v>
      </c>
      <c r="H38" s="64">
        <f t="shared" si="11"/>
        <v>1189.8400000000001</v>
      </c>
      <c r="I38" s="64">
        <f t="shared" si="11"/>
        <v>0</v>
      </c>
      <c r="J38" s="64">
        <f t="shared" si="11"/>
        <v>149.8</v>
      </c>
      <c r="K38" s="64">
        <f t="shared" si="11"/>
        <v>0</v>
      </c>
      <c r="L38" s="64">
        <f t="shared" si="11"/>
        <v>0</v>
      </c>
      <c r="M38" s="64">
        <f t="shared" si="11"/>
        <v>29.96</v>
      </c>
      <c r="N38" s="28">
        <f>SUM(B38:M38)</f>
        <v>7438.64</v>
      </c>
    </row>
    <row r="39" spans="1:15" ht="18.75" customHeight="1">
      <c r="A39" s="60" t="s">
        <v>46</v>
      </c>
      <c r="B39" s="66">
        <v>363</v>
      </c>
      <c r="C39" s="66">
        <v>583</v>
      </c>
      <c r="D39" s="66">
        <v>130</v>
      </c>
      <c r="E39" s="66">
        <v>13</v>
      </c>
      <c r="F39" s="66">
        <v>172</v>
      </c>
      <c r="G39" s="66">
        <v>157</v>
      </c>
      <c r="H39" s="66">
        <v>278</v>
      </c>
      <c r="I39" s="66">
        <v>0</v>
      </c>
      <c r="J39" s="66">
        <v>35</v>
      </c>
      <c r="K39" s="66">
        <v>0</v>
      </c>
      <c r="L39" s="66">
        <v>0</v>
      </c>
      <c r="M39" s="66">
        <v>7</v>
      </c>
      <c r="N39" s="12">
        <f>SUM(B39:M39)</f>
        <v>1738</v>
      </c>
      <c r="O39"/>
    </row>
    <row r="40" spans="1:15" ht="18.75" customHeight="1">
      <c r="A40" s="60" t="s">
        <v>47</v>
      </c>
      <c r="B40" s="62">
        <v>4.28</v>
      </c>
      <c r="C40" s="62">
        <v>4.28</v>
      </c>
      <c r="D40" s="62">
        <v>4.28</v>
      </c>
      <c r="E40" s="62">
        <v>4.28</v>
      </c>
      <c r="F40" s="62">
        <v>4.28</v>
      </c>
      <c r="G40" s="62">
        <v>4.28</v>
      </c>
      <c r="H40" s="62">
        <v>4.28</v>
      </c>
      <c r="I40" s="62">
        <v>0</v>
      </c>
      <c r="J40" s="62">
        <v>4.28</v>
      </c>
      <c r="K40" s="62">
        <v>0</v>
      </c>
      <c r="L40" s="62">
        <v>0</v>
      </c>
      <c r="M40" s="62">
        <v>4.28</v>
      </c>
      <c r="N40" s="62"/>
      <c r="O40"/>
    </row>
    <row r="41" spans="1:14" ht="15" customHeight="1">
      <c r="A41" s="60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2"/>
    </row>
    <row r="42" spans="1:14" ht="18.75" customHeight="1">
      <c r="A42" s="67" t="s">
        <v>45</v>
      </c>
      <c r="B42" s="68">
        <f>B43+B44+B45</f>
        <v>892503.5130117933</v>
      </c>
      <c r="C42" s="68">
        <f aca="true" t="shared" si="12" ref="C42:N42">C43+C44+C45</f>
        <v>646911.8092469359</v>
      </c>
      <c r="D42" s="68">
        <f t="shared" si="12"/>
        <v>584414.7679050204</v>
      </c>
      <c r="E42" s="68">
        <f t="shared" si="12"/>
        <v>127419.3554304713</v>
      </c>
      <c r="F42" s="68">
        <f>F43+F44+F45</f>
        <v>512470.83196832</v>
      </c>
      <c r="G42" s="68">
        <f>G43+G44+G45</f>
        <v>742432.1596532799</v>
      </c>
      <c r="H42" s="68">
        <f t="shared" si="12"/>
        <v>799147.1528583544</v>
      </c>
      <c r="I42" s="68">
        <f t="shared" si="12"/>
        <v>697835.0058931101</v>
      </c>
      <c r="J42" s="68">
        <f t="shared" si="12"/>
        <v>590895.6106067379</v>
      </c>
      <c r="K42" s="68">
        <f t="shared" si="12"/>
        <v>677676.6481220999</v>
      </c>
      <c r="L42" s="68">
        <f t="shared" si="12"/>
        <v>350533.14642680006</v>
      </c>
      <c r="M42" s="68">
        <f t="shared" si="12"/>
        <v>192519.61296079998</v>
      </c>
      <c r="N42" s="68">
        <f t="shared" si="12"/>
        <v>6814759.614083723</v>
      </c>
    </row>
    <row r="43" spans="1:14" ht="18.75" customHeight="1">
      <c r="A43" s="65" t="s">
        <v>94</v>
      </c>
      <c r="B43" s="62">
        <f aca="true" t="shared" si="13" ref="B43:H43">B35*B7</f>
        <v>892349.21303283</v>
      </c>
      <c r="C43" s="62">
        <f t="shared" si="13"/>
        <v>646540.9792358399</v>
      </c>
      <c r="D43" s="62">
        <f t="shared" si="13"/>
        <v>584353.3578959999</v>
      </c>
      <c r="E43" s="62">
        <f t="shared" si="13"/>
        <v>127395.63543252001</v>
      </c>
      <c r="F43" s="62">
        <f t="shared" si="13"/>
        <v>512298.69840000005</v>
      </c>
      <c r="G43" s="62">
        <f t="shared" si="13"/>
        <v>742376.2407999999</v>
      </c>
      <c r="H43" s="62">
        <f t="shared" si="13"/>
        <v>798968.63285616</v>
      </c>
      <c r="I43" s="62">
        <f>I35*I7</f>
        <v>697835.0058931101</v>
      </c>
      <c r="J43" s="62">
        <f>J35*J7</f>
        <v>590878.7006118799</v>
      </c>
      <c r="K43" s="62">
        <f>K35*K7</f>
        <v>677676.6481220999</v>
      </c>
      <c r="L43" s="62">
        <f>L35*L7</f>
        <v>350533.14642680006</v>
      </c>
      <c r="M43" s="62">
        <f>M35*M7</f>
        <v>192515.973</v>
      </c>
      <c r="N43" s="64">
        <f>SUM(B43:M43)</f>
        <v>6813722.23170724</v>
      </c>
    </row>
    <row r="44" spans="1:14" ht="18.75" customHeight="1">
      <c r="A44" s="65" t="s">
        <v>95</v>
      </c>
      <c r="B44" s="62">
        <f aca="true" t="shared" si="14" ref="B44:M44">B36*B7</f>
        <v>-1399.3400210368</v>
      </c>
      <c r="C44" s="62">
        <f t="shared" si="14"/>
        <v>-2124.409988904</v>
      </c>
      <c r="D44" s="62">
        <f t="shared" si="14"/>
        <v>-494.9899909796</v>
      </c>
      <c r="E44" s="62">
        <f t="shared" si="14"/>
        <v>-31.920002048700002</v>
      </c>
      <c r="F44" s="62">
        <f t="shared" si="14"/>
        <v>-564.0264316800001</v>
      </c>
      <c r="G44" s="62">
        <f t="shared" si="14"/>
        <v>-616.04114672</v>
      </c>
      <c r="H44" s="62">
        <f t="shared" si="14"/>
        <v>-1011.3199978056</v>
      </c>
      <c r="I44" s="62">
        <f t="shared" si="14"/>
        <v>0</v>
      </c>
      <c r="J44" s="62">
        <f t="shared" si="14"/>
        <v>-132.8900051421</v>
      </c>
      <c r="K44" s="62">
        <f t="shared" si="14"/>
        <v>0</v>
      </c>
      <c r="L44" s="62">
        <f t="shared" si="14"/>
        <v>0</v>
      </c>
      <c r="M44" s="62">
        <f t="shared" si="14"/>
        <v>-26.3200392</v>
      </c>
      <c r="N44" s="28">
        <f>SUM(B44:M44)</f>
        <v>-6401.2576235168</v>
      </c>
    </row>
    <row r="45" spans="1:14" ht="18.75" customHeight="1">
      <c r="A45" s="65" t="s">
        <v>48</v>
      </c>
      <c r="B45" s="62">
        <f aca="true" t="shared" si="15" ref="B45:M45">B38</f>
        <v>1553.64</v>
      </c>
      <c r="C45" s="62">
        <f t="shared" si="15"/>
        <v>2495.2400000000002</v>
      </c>
      <c r="D45" s="62">
        <f t="shared" si="15"/>
        <v>556.4</v>
      </c>
      <c r="E45" s="62">
        <f t="shared" si="15"/>
        <v>55.64</v>
      </c>
      <c r="F45" s="62">
        <f t="shared" si="15"/>
        <v>736.1600000000001</v>
      </c>
      <c r="G45" s="62">
        <f t="shared" si="15"/>
        <v>671.96</v>
      </c>
      <c r="H45" s="62">
        <f t="shared" si="15"/>
        <v>1189.8400000000001</v>
      </c>
      <c r="I45" s="62">
        <f t="shared" si="15"/>
        <v>0</v>
      </c>
      <c r="J45" s="62">
        <f t="shared" si="15"/>
        <v>149.8</v>
      </c>
      <c r="K45" s="62">
        <f t="shared" si="15"/>
        <v>0</v>
      </c>
      <c r="L45" s="62">
        <f t="shared" si="15"/>
        <v>0</v>
      </c>
      <c r="M45" s="62">
        <f t="shared" si="15"/>
        <v>29.96</v>
      </c>
      <c r="N45" s="64">
        <f>SUM(B45:M45)</f>
        <v>7438.64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59"/>
    </row>
    <row r="47" spans="1:16" ht="18.75" customHeight="1">
      <c r="A47" s="2" t="s">
        <v>49</v>
      </c>
      <c r="B47" s="28">
        <f aca="true" t="shared" si="16" ref="B47:N47">+B48+B51+B59</f>
        <v>17006.059999999998</v>
      </c>
      <c r="C47" s="28">
        <f t="shared" si="16"/>
        <v>-12289.449999999997</v>
      </c>
      <c r="D47" s="28">
        <f t="shared" si="16"/>
        <v>-48950.31</v>
      </c>
      <c r="E47" s="28">
        <f t="shared" si="16"/>
        <v>11243.440000000002</v>
      </c>
      <c r="F47" s="28">
        <f t="shared" si="16"/>
        <v>6820.059999999998</v>
      </c>
      <c r="G47" s="28">
        <f t="shared" si="16"/>
        <v>-15961.550000000003</v>
      </c>
      <c r="H47" s="28">
        <f t="shared" si="16"/>
        <v>-133895.83000000002</v>
      </c>
      <c r="I47" s="28">
        <f t="shared" si="16"/>
        <v>-54443.56</v>
      </c>
      <c r="J47" s="28">
        <f t="shared" si="16"/>
        <v>-43474.40000000001</v>
      </c>
      <c r="K47" s="28">
        <f t="shared" si="16"/>
        <v>-37529.579999999994</v>
      </c>
      <c r="L47" s="28">
        <f t="shared" si="16"/>
        <v>-26888.58</v>
      </c>
      <c r="M47" s="28">
        <f t="shared" si="16"/>
        <v>1547.9099999999999</v>
      </c>
      <c r="N47" s="28">
        <f t="shared" si="16"/>
        <v>-336815.79000000004</v>
      </c>
      <c r="P47" s="40"/>
    </row>
    <row r="48" spans="1:16" ht="18.75" customHeight="1">
      <c r="A48" s="17" t="s">
        <v>50</v>
      </c>
      <c r="B48" s="29">
        <f>B49+B50</f>
        <v>-105756</v>
      </c>
      <c r="C48" s="29">
        <f>C49+C50</f>
        <v>-103908</v>
      </c>
      <c r="D48" s="29">
        <f>D49+D50</f>
        <v>-65898</v>
      </c>
      <c r="E48" s="29">
        <f>E49+E50</f>
        <v>-13307</v>
      </c>
      <c r="F48" s="29">
        <f aca="true" t="shared" si="17" ref="F48:M48">F49+F50</f>
        <v>-48804</v>
      </c>
      <c r="G48" s="29">
        <f t="shared" si="17"/>
        <v>-100016</v>
      </c>
      <c r="H48" s="29">
        <f t="shared" si="17"/>
        <v>-130777.5</v>
      </c>
      <c r="I48" s="29">
        <f t="shared" si="17"/>
        <v>-62216</v>
      </c>
      <c r="J48" s="29">
        <f t="shared" si="17"/>
        <v>-79891</v>
      </c>
      <c r="K48" s="29">
        <f t="shared" si="17"/>
        <v>-64939</v>
      </c>
      <c r="L48" s="29">
        <f t="shared" si="17"/>
        <v>-47642</v>
      </c>
      <c r="M48" s="29">
        <f t="shared" si="17"/>
        <v>-27408.5</v>
      </c>
      <c r="N48" s="28">
        <f aca="true" t="shared" si="18" ref="N48:N59">SUM(B48:M48)</f>
        <v>-850563</v>
      </c>
      <c r="P48" s="40"/>
    </row>
    <row r="49" spans="1:16" ht="18.75" customHeight="1">
      <c r="A49" s="13" t="s">
        <v>51</v>
      </c>
      <c r="B49" s="20">
        <f>ROUND(-B9*$D$3,2)</f>
        <v>-105756</v>
      </c>
      <c r="C49" s="20">
        <f>ROUND(-C9*$D$3,2)</f>
        <v>-103908</v>
      </c>
      <c r="D49" s="20">
        <f>ROUND(-D9*$D$3,2)</f>
        <v>-65898</v>
      </c>
      <c r="E49" s="20">
        <f>ROUND(-E9*$D$3,2)</f>
        <v>-13307</v>
      </c>
      <c r="F49" s="20">
        <f aca="true" t="shared" si="19" ref="F49:M49">ROUND(-F9*$D$3,2)</f>
        <v>-48804</v>
      </c>
      <c r="G49" s="20">
        <f t="shared" si="19"/>
        <v>-100016</v>
      </c>
      <c r="H49" s="20">
        <f t="shared" si="19"/>
        <v>-130777.5</v>
      </c>
      <c r="I49" s="20">
        <f t="shared" si="19"/>
        <v>-62216</v>
      </c>
      <c r="J49" s="20">
        <f t="shared" si="19"/>
        <v>-79891</v>
      </c>
      <c r="K49" s="20">
        <f t="shared" si="19"/>
        <v>-64939</v>
      </c>
      <c r="L49" s="20">
        <f t="shared" si="19"/>
        <v>-47642</v>
      </c>
      <c r="M49" s="20">
        <f t="shared" si="19"/>
        <v>-27408.5</v>
      </c>
      <c r="N49" s="53">
        <f t="shared" si="18"/>
        <v>-850563</v>
      </c>
      <c r="O49"/>
      <c r="P49" s="40"/>
    </row>
    <row r="50" spans="1:16" ht="18.75" customHeight="1">
      <c r="A50" s="13" t="s">
        <v>52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3">
        <f>SUM(B50:M50)</f>
        <v>0</v>
      </c>
      <c r="O50"/>
      <c r="P50" s="40"/>
    </row>
    <row r="51" spans="1:16" ht="18.75" customHeight="1">
      <c r="A51" s="17" t="s">
        <v>53</v>
      </c>
      <c r="B51" s="29">
        <f>SUM(B52:B58)</f>
        <v>40814.08</v>
      </c>
      <c r="C51" s="29">
        <f aca="true" t="shared" si="21" ref="C51:M51">SUM(C52:C58)</f>
        <v>-119.84</v>
      </c>
      <c r="D51" s="29">
        <f t="shared" si="21"/>
        <v>2024.44</v>
      </c>
      <c r="E51" s="29">
        <f t="shared" si="21"/>
        <v>-671.96</v>
      </c>
      <c r="F51" s="29">
        <f t="shared" si="21"/>
        <v>-586.36</v>
      </c>
      <c r="G51" s="29">
        <f t="shared" si="21"/>
        <v>-898.8</v>
      </c>
      <c r="H51" s="29">
        <f t="shared" si="21"/>
        <v>-385.2</v>
      </c>
      <c r="I51" s="29">
        <f t="shared" si="21"/>
        <v>-2649.32</v>
      </c>
      <c r="J51" s="29">
        <f t="shared" si="21"/>
        <v>-2674.24</v>
      </c>
      <c r="K51" s="29">
        <f t="shared" si="21"/>
        <v>-2700.68</v>
      </c>
      <c r="L51" s="29">
        <f t="shared" si="21"/>
        <v>-1356.76</v>
      </c>
      <c r="M51" s="29">
        <f t="shared" si="21"/>
        <v>-731.88</v>
      </c>
      <c r="N51" s="29">
        <f>SUM(N52:N58)</f>
        <v>30063.48000000001</v>
      </c>
      <c r="P51" s="46"/>
    </row>
    <row r="52" spans="1:15" ht="18.75" customHeight="1">
      <c r="A52" s="13" t="s">
        <v>54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  <c r="O52"/>
    </row>
    <row r="53" spans="1:15" ht="18.75" customHeight="1">
      <c r="A53" s="13" t="s">
        <v>55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56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-500</v>
      </c>
      <c r="K54" s="27">
        <v>0</v>
      </c>
      <c r="L54" s="27">
        <v>0</v>
      </c>
      <c r="M54" s="27">
        <v>0</v>
      </c>
      <c r="N54" s="27">
        <f t="shared" si="18"/>
        <v>-500</v>
      </c>
      <c r="O54"/>
    </row>
    <row r="55" spans="1:15" ht="18.75" customHeight="1">
      <c r="A55" s="13" t="s">
        <v>57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  <c r="O55"/>
    </row>
    <row r="56" spans="1:15" ht="18.75" customHeight="1">
      <c r="A56" s="13" t="s">
        <v>58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  <c r="O56"/>
    </row>
    <row r="57" spans="1:15" ht="18.75" customHeight="1">
      <c r="A57" s="16" t="s">
        <v>59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96</v>
      </c>
      <c r="B58" s="27">
        <v>40814.08</v>
      </c>
      <c r="C58" s="27">
        <v>-119.84</v>
      </c>
      <c r="D58" s="27">
        <v>2024.44</v>
      </c>
      <c r="E58" s="27">
        <v>-671.96</v>
      </c>
      <c r="F58" s="27">
        <v>-586.36</v>
      </c>
      <c r="G58" s="27">
        <v>-898.8</v>
      </c>
      <c r="H58" s="27">
        <v>-385.2</v>
      </c>
      <c r="I58" s="27">
        <v>-2649.32</v>
      </c>
      <c r="J58" s="27">
        <v>-2174.24</v>
      </c>
      <c r="K58" s="27">
        <v>-2700.68</v>
      </c>
      <c r="L58" s="27">
        <v>-1356.76</v>
      </c>
      <c r="M58" s="27">
        <v>-731.88</v>
      </c>
      <c r="N58" s="27">
        <f t="shared" si="18"/>
        <v>30563.48000000001</v>
      </c>
      <c r="O58"/>
    </row>
    <row r="59" spans="1:15" ht="18.75" customHeight="1">
      <c r="A59" s="17" t="s">
        <v>104</v>
      </c>
      <c r="B59" s="30">
        <v>81947.98</v>
      </c>
      <c r="C59" s="30">
        <v>91738.39</v>
      </c>
      <c r="D59" s="30">
        <v>14923.25</v>
      </c>
      <c r="E59" s="30">
        <v>25222.4</v>
      </c>
      <c r="F59" s="30">
        <v>56210.42</v>
      </c>
      <c r="G59" s="30">
        <v>84953.25</v>
      </c>
      <c r="H59" s="30">
        <v>-2733.13</v>
      </c>
      <c r="I59" s="30">
        <v>10421.76</v>
      </c>
      <c r="J59" s="30">
        <v>39090.84</v>
      </c>
      <c r="K59" s="30">
        <v>30110.1</v>
      </c>
      <c r="L59" s="30">
        <v>22110.18</v>
      </c>
      <c r="M59" s="30">
        <v>29688.29</v>
      </c>
      <c r="N59" s="27">
        <f t="shared" si="18"/>
        <v>483683.73</v>
      </c>
      <c r="O59"/>
    </row>
    <row r="60" spans="1:14" ht="15" customHeight="1">
      <c r="A60" s="35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20"/>
    </row>
    <row r="61" spans="1:16" ht="15">
      <c r="A61" s="2" t="s">
        <v>60</v>
      </c>
      <c r="B61" s="32">
        <f aca="true" t="shared" si="22" ref="B61:M61">+B42+B47</f>
        <v>909509.5730117932</v>
      </c>
      <c r="C61" s="32">
        <f t="shared" si="22"/>
        <v>634622.3592469359</v>
      </c>
      <c r="D61" s="32">
        <f t="shared" si="22"/>
        <v>535464.4579050203</v>
      </c>
      <c r="E61" s="32">
        <f t="shared" si="22"/>
        <v>138662.7954304713</v>
      </c>
      <c r="F61" s="32">
        <f t="shared" si="22"/>
        <v>519290.89196832</v>
      </c>
      <c r="G61" s="32">
        <f t="shared" si="22"/>
        <v>726470.6096532799</v>
      </c>
      <c r="H61" s="32">
        <f t="shared" si="22"/>
        <v>665251.3228583543</v>
      </c>
      <c r="I61" s="32">
        <f t="shared" si="22"/>
        <v>643391.44589311</v>
      </c>
      <c r="J61" s="32">
        <f t="shared" si="22"/>
        <v>547421.2106067379</v>
      </c>
      <c r="K61" s="32">
        <f t="shared" si="22"/>
        <v>640147.0681221</v>
      </c>
      <c r="L61" s="32">
        <f t="shared" si="22"/>
        <v>323644.56642680004</v>
      </c>
      <c r="M61" s="32">
        <f t="shared" si="22"/>
        <v>194067.52296079998</v>
      </c>
      <c r="N61" s="32">
        <f>SUM(B61:M61)</f>
        <v>6477943.824083722</v>
      </c>
      <c r="O61"/>
      <c r="P61" s="40"/>
    </row>
    <row r="62" spans="1:16" ht="15" customHeight="1">
      <c r="A62" s="38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5"/>
      <c r="P62" s="37"/>
    </row>
    <row r="63" spans="1:14" ht="15" customHeight="1">
      <c r="A63" s="31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4"/>
    </row>
    <row r="64" spans="1:16" ht="18.75" customHeight="1">
      <c r="A64" s="2" t="s">
        <v>61</v>
      </c>
      <c r="B64" s="42">
        <f>SUM(B65:B78)</f>
        <v>909509.5700000001</v>
      </c>
      <c r="C64" s="42">
        <f aca="true" t="shared" si="23" ref="C64:M64">SUM(C65:C78)</f>
        <v>634622.37</v>
      </c>
      <c r="D64" s="42">
        <f t="shared" si="23"/>
        <v>535464.46</v>
      </c>
      <c r="E64" s="42">
        <f t="shared" si="23"/>
        <v>138662.8</v>
      </c>
      <c r="F64" s="42">
        <f t="shared" si="23"/>
        <v>519290.89</v>
      </c>
      <c r="G64" s="42">
        <f t="shared" si="23"/>
        <v>726470.61</v>
      </c>
      <c r="H64" s="42">
        <f t="shared" si="23"/>
        <v>665251.33</v>
      </c>
      <c r="I64" s="42">
        <f t="shared" si="23"/>
        <v>643391.44</v>
      </c>
      <c r="J64" s="42">
        <f t="shared" si="23"/>
        <v>547421.21</v>
      </c>
      <c r="K64" s="42">
        <f t="shared" si="23"/>
        <v>640147.07</v>
      </c>
      <c r="L64" s="42">
        <f t="shared" si="23"/>
        <v>323644.57</v>
      </c>
      <c r="M64" s="42">
        <f t="shared" si="23"/>
        <v>194067.52</v>
      </c>
      <c r="N64" s="32">
        <f>SUM(N65:N78)</f>
        <v>6477943.84</v>
      </c>
      <c r="P64" s="40"/>
    </row>
    <row r="65" spans="1:14" ht="18.75" customHeight="1">
      <c r="A65" s="17" t="s">
        <v>99</v>
      </c>
      <c r="B65" s="42">
        <v>179396.93</v>
      </c>
      <c r="C65" s="42">
        <v>180618.07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360015</v>
      </c>
    </row>
    <row r="66" spans="1:14" ht="18.75" customHeight="1">
      <c r="A66" s="17" t="s">
        <v>100</v>
      </c>
      <c r="B66" s="42">
        <v>730112.64</v>
      </c>
      <c r="C66" s="42">
        <v>454004.3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1184116.94</v>
      </c>
    </row>
    <row r="67" spans="1:14" ht="18.75" customHeight="1">
      <c r="A67" s="17" t="s">
        <v>81</v>
      </c>
      <c r="B67" s="41">
        <v>0</v>
      </c>
      <c r="C67" s="41">
        <v>0</v>
      </c>
      <c r="D67" s="29">
        <v>535464.46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535464.46</v>
      </c>
    </row>
    <row r="68" spans="1:14" ht="18.75" customHeight="1">
      <c r="A68" s="17" t="s">
        <v>71</v>
      </c>
      <c r="B68" s="41">
        <v>0</v>
      </c>
      <c r="C68" s="41">
        <v>0</v>
      </c>
      <c r="D68" s="41">
        <v>0</v>
      </c>
      <c r="E68" s="29">
        <v>138662.8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138662.8</v>
      </c>
    </row>
    <row r="69" spans="1:14" ht="18.75" customHeight="1">
      <c r="A69" s="17" t="s">
        <v>72</v>
      </c>
      <c r="B69" s="41">
        <v>0</v>
      </c>
      <c r="C69" s="41">
        <v>0</v>
      </c>
      <c r="D69" s="41">
        <v>0</v>
      </c>
      <c r="E69" s="41">
        <v>0</v>
      </c>
      <c r="F69" s="29">
        <v>519290.89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519290.89</v>
      </c>
    </row>
    <row r="70" spans="1:14" ht="18.75" customHeight="1">
      <c r="A70" s="17" t="s">
        <v>73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726470.61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726470.61</v>
      </c>
    </row>
    <row r="71" spans="1:14" ht="18.75" customHeight="1">
      <c r="A71" s="17" t="s">
        <v>74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507153.5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507153.5</v>
      </c>
    </row>
    <row r="72" spans="1:14" ht="18.75" customHeight="1">
      <c r="A72" s="17" t="s">
        <v>75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158097.83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158097.83</v>
      </c>
    </row>
    <row r="73" spans="1:14" ht="18.75" customHeight="1">
      <c r="A73" s="17" t="s">
        <v>76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643391.44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643391.44</v>
      </c>
    </row>
    <row r="74" spans="1:14" ht="18.75" customHeight="1">
      <c r="A74" s="17" t="s">
        <v>77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547421.21</v>
      </c>
      <c r="K74" s="41">
        <v>0</v>
      </c>
      <c r="L74" s="41">
        <v>0</v>
      </c>
      <c r="M74" s="41">
        <v>0</v>
      </c>
      <c r="N74" s="32">
        <f t="shared" si="24"/>
        <v>547421.21</v>
      </c>
    </row>
    <row r="75" spans="1:14" ht="18.75" customHeight="1">
      <c r="A75" s="17" t="s">
        <v>78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640147.07</v>
      </c>
      <c r="L75" s="41">
        <v>0</v>
      </c>
      <c r="M75" s="69"/>
      <c r="N75" s="29">
        <f t="shared" si="24"/>
        <v>640147.07</v>
      </c>
    </row>
    <row r="76" spans="1:14" ht="18.75" customHeight="1">
      <c r="A76" s="17" t="s">
        <v>79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323644.57</v>
      </c>
      <c r="M76" s="41">
        <v>0</v>
      </c>
      <c r="N76" s="32">
        <f t="shared" si="24"/>
        <v>323644.57</v>
      </c>
    </row>
    <row r="77" spans="1:15" ht="18.75" customHeight="1">
      <c r="A77" s="17" t="s">
        <v>80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194067.52</v>
      </c>
      <c r="N77" s="29">
        <f t="shared" si="24"/>
        <v>194067.52</v>
      </c>
      <c r="O77"/>
    </row>
    <row r="78" spans="1:15" ht="18.75" customHeight="1">
      <c r="A78" s="38" t="s">
        <v>62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0</v>
      </c>
      <c r="O78"/>
    </row>
    <row r="79" spans="1:14" ht="17.25" customHeight="1">
      <c r="A79" s="77"/>
      <c r="B79" s="78">
        <v>0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/>
      <c r="K79" s="78"/>
      <c r="L79" s="78">
        <v>0</v>
      </c>
      <c r="M79" s="78">
        <v>0</v>
      </c>
      <c r="N79" s="78"/>
    </row>
    <row r="80" spans="1:14" ht="1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</row>
    <row r="81" spans="1:14" ht="18.75" customHeight="1">
      <c r="A81" s="2" t="s">
        <v>97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101</v>
      </c>
      <c r="B82" s="51">
        <v>1.9679675376602046</v>
      </c>
      <c r="C82" s="51">
        <v>1.9587801287753634</v>
      </c>
      <c r="D82" s="51">
        <v>0</v>
      </c>
      <c r="E82" s="51">
        <v>0</v>
      </c>
      <c r="F82" s="41">
        <v>0</v>
      </c>
      <c r="G82" s="41">
        <v>0</v>
      </c>
      <c r="H82" s="51">
        <v>0</v>
      </c>
      <c r="I82" s="51">
        <v>0</v>
      </c>
      <c r="J82" s="51">
        <v>0</v>
      </c>
      <c r="K82" s="41">
        <v>0</v>
      </c>
      <c r="L82" s="51">
        <v>0</v>
      </c>
      <c r="M82" s="51">
        <v>0</v>
      </c>
      <c r="N82" s="32"/>
    </row>
    <row r="83" spans="1:14" ht="18.75" customHeight="1">
      <c r="A83" s="17" t="s">
        <v>102</v>
      </c>
      <c r="B83" s="51">
        <v>1.7121168430441387</v>
      </c>
      <c r="C83" s="51">
        <v>1.6076558973501631</v>
      </c>
      <c r="D83" s="51">
        <v>0</v>
      </c>
      <c r="E83" s="51">
        <v>0</v>
      </c>
      <c r="F83" s="41">
        <v>0</v>
      </c>
      <c r="G83" s="41">
        <v>0</v>
      </c>
      <c r="H83" s="51">
        <v>0</v>
      </c>
      <c r="I83" s="51">
        <v>0</v>
      </c>
      <c r="J83" s="51">
        <v>0</v>
      </c>
      <c r="K83" s="41">
        <v>0</v>
      </c>
      <c r="L83" s="51">
        <v>0</v>
      </c>
      <c r="M83" s="51">
        <v>0</v>
      </c>
      <c r="N83" s="32"/>
    </row>
    <row r="84" spans="1:14" ht="18.75" customHeight="1">
      <c r="A84" s="17" t="s">
        <v>92</v>
      </c>
      <c r="B84" s="51">
        <v>0</v>
      </c>
      <c r="C84" s="51">
        <v>0</v>
      </c>
      <c r="D84" s="24">
        <v>1.5756370460649074</v>
      </c>
      <c r="E84" s="51">
        <v>0</v>
      </c>
      <c r="F84" s="41">
        <v>0</v>
      </c>
      <c r="G84" s="41">
        <v>0</v>
      </c>
      <c r="H84" s="51">
        <v>0</v>
      </c>
      <c r="I84" s="51">
        <v>0</v>
      </c>
      <c r="J84" s="51">
        <v>0</v>
      </c>
      <c r="K84" s="41">
        <v>0</v>
      </c>
      <c r="L84" s="51">
        <v>0</v>
      </c>
      <c r="M84" s="51">
        <v>0</v>
      </c>
      <c r="N84" s="29"/>
    </row>
    <row r="85" spans="1:14" ht="18.75" customHeight="1">
      <c r="A85" s="17" t="s">
        <v>82</v>
      </c>
      <c r="B85" s="51">
        <v>0</v>
      </c>
      <c r="C85" s="51">
        <v>0</v>
      </c>
      <c r="D85" s="51">
        <v>0</v>
      </c>
      <c r="E85" s="51">
        <v>1.9985824325808326</v>
      </c>
      <c r="F85" s="41">
        <v>0</v>
      </c>
      <c r="G85" s="41">
        <v>0</v>
      </c>
      <c r="H85" s="51">
        <v>0</v>
      </c>
      <c r="I85" s="51">
        <v>0</v>
      </c>
      <c r="J85" s="51">
        <v>0</v>
      </c>
      <c r="K85" s="41">
        <v>0</v>
      </c>
      <c r="L85" s="51">
        <v>0</v>
      </c>
      <c r="M85" s="51">
        <v>0</v>
      </c>
      <c r="N85" s="32"/>
    </row>
    <row r="86" spans="1:14" ht="18.75" customHeight="1">
      <c r="A86" s="17" t="s">
        <v>83</v>
      </c>
      <c r="B86" s="51">
        <v>0</v>
      </c>
      <c r="C86" s="51">
        <v>0</v>
      </c>
      <c r="D86" s="51">
        <v>0</v>
      </c>
      <c r="E86" s="51">
        <v>0</v>
      </c>
      <c r="F86" s="51">
        <v>1.8419000057525814</v>
      </c>
      <c r="G86" s="41">
        <v>0</v>
      </c>
      <c r="H86" s="51">
        <v>0</v>
      </c>
      <c r="I86" s="51">
        <v>0</v>
      </c>
      <c r="J86" s="51">
        <v>0</v>
      </c>
      <c r="K86" s="41">
        <v>0</v>
      </c>
      <c r="L86" s="51">
        <v>0</v>
      </c>
      <c r="M86" s="51">
        <v>0</v>
      </c>
      <c r="N86" s="29"/>
    </row>
    <row r="87" spans="1:14" ht="18.75" customHeight="1">
      <c r="A87" s="17" t="s">
        <v>84</v>
      </c>
      <c r="B87" s="51">
        <v>0</v>
      </c>
      <c r="C87" s="51">
        <v>0</v>
      </c>
      <c r="D87" s="51">
        <v>0</v>
      </c>
      <c r="E87" s="51">
        <v>0</v>
      </c>
      <c r="F87" s="41">
        <v>0</v>
      </c>
      <c r="G87" s="51">
        <v>1.4605999984260272</v>
      </c>
      <c r="H87" s="51">
        <v>0</v>
      </c>
      <c r="I87" s="51">
        <v>0</v>
      </c>
      <c r="J87" s="51">
        <v>0</v>
      </c>
      <c r="K87" s="41">
        <v>0</v>
      </c>
      <c r="L87" s="51">
        <v>0</v>
      </c>
      <c r="M87" s="51">
        <v>0</v>
      </c>
      <c r="N87" s="32"/>
    </row>
    <row r="88" spans="1:14" ht="18.75" customHeight="1">
      <c r="A88" s="17" t="s">
        <v>85</v>
      </c>
      <c r="B88" s="51">
        <v>0</v>
      </c>
      <c r="C88" s="51">
        <v>0</v>
      </c>
      <c r="D88" s="51">
        <v>0</v>
      </c>
      <c r="E88" s="51">
        <v>0</v>
      </c>
      <c r="F88" s="41">
        <v>0</v>
      </c>
      <c r="G88" s="41">
        <v>0</v>
      </c>
      <c r="H88" s="51">
        <v>1.7187746254419585</v>
      </c>
      <c r="I88" s="51">
        <v>0</v>
      </c>
      <c r="J88" s="51">
        <v>0</v>
      </c>
      <c r="K88" s="41">
        <v>0</v>
      </c>
      <c r="L88" s="51">
        <v>0</v>
      </c>
      <c r="M88" s="51">
        <v>0</v>
      </c>
      <c r="N88" s="32"/>
    </row>
    <row r="89" spans="1:14" ht="18.75" customHeight="1">
      <c r="A89" s="17" t="s">
        <v>86</v>
      </c>
      <c r="B89" s="51">
        <v>0</v>
      </c>
      <c r="C89" s="51">
        <v>0</v>
      </c>
      <c r="D89" s="51">
        <v>0</v>
      </c>
      <c r="E89" s="51">
        <v>0</v>
      </c>
      <c r="F89" s="41">
        <v>0</v>
      </c>
      <c r="G89" s="41">
        <v>0</v>
      </c>
      <c r="H89" s="51">
        <v>1.635229840248171</v>
      </c>
      <c r="I89" s="51">
        <v>0</v>
      </c>
      <c r="J89" s="51">
        <v>0</v>
      </c>
      <c r="K89" s="41">
        <v>0</v>
      </c>
      <c r="L89" s="51">
        <v>0</v>
      </c>
      <c r="M89" s="51">
        <v>0</v>
      </c>
      <c r="N89" s="32"/>
    </row>
    <row r="90" spans="1:14" ht="18.75" customHeight="1">
      <c r="A90" s="17" t="s">
        <v>87</v>
      </c>
      <c r="B90" s="51">
        <v>0</v>
      </c>
      <c r="C90" s="51">
        <v>0</v>
      </c>
      <c r="D90" s="51">
        <v>0</v>
      </c>
      <c r="E90" s="51">
        <v>0</v>
      </c>
      <c r="F90" s="41">
        <v>0</v>
      </c>
      <c r="G90" s="41">
        <v>0</v>
      </c>
      <c r="H90" s="51">
        <v>0</v>
      </c>
      <c r="I90" s="51">
        <v>1.6566720556849395</v>
      </c>
      <c r="J90" s="51">
        <v>0</v>
      </c>
      <c r="K90" s="41">
        <v>0</v>
      </c>
      <c r="L90" s="51">
        <v>0</v>
      </c>
      <c r="M90" s="51">
        <v>0</v>
      </c>
      <c r="N90" s="29"/>
    </row>
    <row r="91" spans="1:14" ht="18.75" customHeight="1">
      <c r="A91" s="17" t="s">
        <v>88</v>
      </c>
      <c r="B91" s="51">
        <v>0</v>
      </c>
      <c r="C91" s="51">
        <v>0</v>
      </c>
      <c r="D91" s="51">
        <v>0</v>
      </c>
      <c r="E91" s="51">
        <v>0</v>
      </c>
      <c r="F91" s="41">
        <v>0</v>
      </c>
      <c r="G91" s="41">
        <v>0</v>
      </c>
      <c r="H91" s="51">
        <v>0</v>
      </c>
      <c r="I91" s="51">
        <v>0</v>
      </c>
      <c r="J91" s="51">
        <v>1.8705145129174303</v>
      </c>
      <c r="K91" s="41">
        <v>0</v>
      </c>
      <c r="L91" s="51">
        <v>0</v>
      </c>
      <c r="M91" s="51">
        <v>0</v>
      </c>
      <c r="N91" s="32"/>
    </row>
    <row r="92" spans="1:14" ht="18.75" customHeight="1">
      <c r="A92" s="17" t="s">
        <v>89</v>
      </c>
      <c r="B92" s="51">
        <v>0</v>
      </c>
      <c r="C92" s="51">
        <v>0</v>
      </c>
      <c r="D92" s="51">
        <v>0</v>
      </c>
      <c r="E92" s="51">
        <v>0</v>
      </c>
      <c r="F92" s="41">
        <v>0</v>
      </c>
      <c r="G92" s="41">
        <v>0</v>
      </c>
      <c r="H92" s="51">
        <v>0</v>
      </c>
      <c r="I92" s="51">
        <v>0</v>
      </c>
      <c r="J92" s="51">
        <v>0</v>
      </c>
      <c r="K92" s="24">
        <v>1.7859445249703516</v>
      </c>
      <c r="L92" s="51">
        <v>0</v>
      </c>
      <c r="M92" s="51">
        <v>0</v>
      </c>
      <c r="N92" s="29"/>
    </row>
    <row r="93" spans="1:14" ht="18.75" customHeight="1">
      <c r="A93" s="17" t="s">
        <v>90</v>
      </c>
      <c r="B93" s="51">
        <v>0</v>
      </c>
      <c r="C93" s="51">
        <v>0</v>
      </c>
      <c r="D93" s="51">
        <v>0</v>
      </c>
      <c r="E93" s="51">
        <v>0</v>
      </c>
      <c r="F93" s="41">
        <v>0</v>
      </c>
      <c r="G93" s="4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2.124108625307527</v>
      </c>
      <c r="M93" s="51">
        <v>0</v>
      </c>
      <c r="N93" s="70"/>
    </row>
    <row r="94" spans="1:15" ht="18.75" customHeight="1">
      <c r="A94" s="38" t="s">
        <v>91</v>
      </c>
      <c r="B94" s="52">
        <v>0</v>
      </c>
      <c r="C94" s="52">
        <v>0</v>
      </c>
      <c r="D94" s="52">
        <v>0</v>
      </c>
      <c r="E94" s="52">
        <v>0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52">
        <v>0</v>
      </c>
      <c r="M94" s="56">
        <v>2.088999967446857</v>
      </c>
      <c r="N94" s="57"/>
      <c r="O94"/>
    </row>
    <row r="95" spans="1:14" ht="37.5" customHeight="1">
      <c r="A95" s="76" t="s">
        <v>105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</row>
    <row r="98" ht="13.5">
      <c r="B98" s="47"/>
    </row>
    <row r="99" ht="14.25">
      <c r="H99" s="48"/>
    </row>
    <row r="100" ht="14.25"/>
    <row r="101" spans="8:11" ht="13.5">
      <c r="H101" s="49"/>
      <c r="I101" s="50"/>
      <c r="J101" s="50"/>
      <c r="K101" s="50"/>
    </row>
  </sheetData>
  <sheetProtection/>
  <mergeCells count="7">
    <mergeCell ref="A95:N95"/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2015-04-17T19:09:03Z</dcterms:modified>
  <cp:category/>
  <cp:version/>
  <cp:contentType/>
  <cp:contentStatus/>
</cp:coreProperties>
</file>