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  <sheet name="REVISAO PERMISSAO" sheetId="2" r:id="rId2"/>
  </sheets>
  <definedNames>
    <definedName name="_xlnm.Print_Titles" localSheetId="0">'DETALHAMENTO SUBSISTEMA LOCAL'!$1:$6</definedName>
    <definedName name="_xlnm.Print_Titles" localSheetId="1">'REVISAO PERMISSAO'!$1:$6</definedName>
  </definedNames>
  <calcPr fullCalcOnLoad="1"/>
</workbook>
</file>

<file path=xl/sharedStrings.xml><?xml version="1.0" encoding="utf-8"?>
<sst xmlns="http://schemas.openxmlformats.org/spreadsheetml/2006/main" count="144" uniqueCount="136">
  <si>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</si>
  <si>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</si>
  <si>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</si>
  <si>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</si>
  <si>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</si>
  <si>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</si>
  <si>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</si>
  <si>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</si>
  <si>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</si>
  <si>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</si>
  <si>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</si>
  <si>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</si>
  <si>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</si>
  <si>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</si>
  <si>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</si>
  <si>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</si>
  <si>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</si>
  <si>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</si>
  <si>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</si>
  <si>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</si>
  <si>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</si>
  <si>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</si>
  <si>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</si>
  <si>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</si>
  <si>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</si>
  <si>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</si>
  <si>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</si>
  <si>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</si>
  <si>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</si>
  <si>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</si>
  <si>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</si>
  <si>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</si>
  <si>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</si>
  <si>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</si>
  <si>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</si>
  <si>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</si>
  <si>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</si>
  <si>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</si>
  <si>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</si>
  <si>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</si>
  <si>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</si>
  <si>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</si>
  <si>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</si>
  <si>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</si>
  <si>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</si>
  <si>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</si>
  <si>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</si>
  <si>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</si>
  <si>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</si>
  <si>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</si>
  <si>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</si>
  <si>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</si>
  <si>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</si>
  <si>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</si>
  <si>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</si>
  <si>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</si>
  <si>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</si>
  <si>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</si>
  <si>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</si>
  <si>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</si>
  <si>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</si>
  <si>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</si>
  <si>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</si>
  <si>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</si>
  <si>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</si>
  <si>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</si>
  <si>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</si>
  <si>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</si>
  <si>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</si>
  <si>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</si>
  <si>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</si>
  <si>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</si>
  <si>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</si>
  <si>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</si>
  <si>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</si>
  <si>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</si>
  <si>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</si>
  <si>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</si>
  <si>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</si>
  <si>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</si>
  <si>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</si>
  <si>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</si>
  <si>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</si>
  <si>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</si>
  <si>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</si>
  <si>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</si>
  <si>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</si>
  <si>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</si>
  <si>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</si>
  <si>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</si>
  <si>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</si>
  <si>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</si>
  <si>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6.2.6. Pagamento por estimativa</t>
  </si>
  <si>
    <t>3. Ponderação dos Fatores de Integração e de Gratuidade  (((1.1. + 1.2.) x 2.1.) + (1.3. x 2.2.))/1.</t>
  </si>
  <si>
    <t>OPERAÇÃO 01/11/14 à 30/11/14 - VENCIMENTO 07/11/14 à  05/12/14</t>
  </si>
  <si>
    <t>6.3. Revisão de Remuneração pelo Transporte Coletivo (1)</t>
  </si>
  <si>
    <t>9. Tarifa de Remuneração Líquida Por Passageiro (2)</t>
  </si>
  <si>
    <t>DEMONSTRATIVO DE REMUNERAÇÃO DOS PERMISSIONÁRIOS</t>
  </si>
  <si>
    <t>VENCIMENTO 25/11/14</t>
  </si>
  <si>
    <t>PERMISSIONÁRIAS</t>
  </si>
  <si>
    <t xml:space="preserve">Consórcio Aliança Paulistana            </t>
  </si>
  <si>
    <t xml:space="preserve">Transcooper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</si>
  <si>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</si>
  <si>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</si>
  <si>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</si>
  <si>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</si>
  <si>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</si>
  <si>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</si>
  <si>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</si>
  <si>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</si>
  <si>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</si>
  <si>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</si>
  <si>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</si>
  <si>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1. Revisão de Remuneração pelo Transporte Coletivo (1)</t>
  </si>
  <si>
    <t>2. Ajustes Contratuais (2.1+ 2.2 + 2.3)</t>
  </si>
  <si>
    <t>2.1. Multas do Regulamento de Sanções e Multas - RESAM</t>
  </si>
  <si>
    <t>2.2. Multa Contratual</t>
  </si>
  <si>
    <t>2.3. Prejuízo Causado ao Sistema por uso Indevido do Bilhete Único</t>
  </si>
  <si>
    <t>3. Remuneração Líquida a Pagar aos Permissionários (1. + 2.)</t>
  </si>
  <si>
    <t>4. Distribuição da Remuneração entre as Cooperativas e Cooperados</t>
  </si>
  <si>
    <t>4.1. Fênix</t>
  </si>
  <si>
    <t>4.2. Transcooper</t>
  </si>
  <si>
    <t>4.3. Paulistana</t>
  </si>
  <si>
    <t>4.4. Paulistana I</t>
  </si>
  <si>
    <t>4.5. Paulistana II</t>
  </si>
  <si>
    <t>4.6. Nova Aliança</t>
  </si>
  <si>
    <t>4.7. Transcooper II</t>
  </si>
  <si>
    <t>4.8. Transcooper III</t>
  </si>
  <si>
    <t>4.9. Transcooper IV</t>
  </si>
  <si>
    <t>4.10. Coopertranse</t>
  </si>
  <si>
    <t>4.11. Cooperpam</t>
  </si>
  <si>
    <t>4.12. Cooperlider</t>
  </si>
  <si>
    <t>4.13. Cooperalfa</t>
  </si>
  <si>
    <t>4.14. Unicoopers</t>
  </si>
  <si>
    <t>Nota: (1) Considera o período de 03 a 17/07/14 para a Cooperpam (área 6); período de 15 a 18/07/14 para Paulistana; período de 15 a 17/07/14 para Paulistana I, período de 16 a 17/07/14 para Transcooper (área 4); período de 16 a 18/07/14 para Cooperpam (área 7); dia 15/07/14 para Paulistana II; dia 16/07/14 para Transcooper (áreas 1, 2) e Nova Aliança (área 5);  dia 18/07/14 para Transcooper IV, Coopertranse, Cooperalfa e Unicoopers.</t>
  </si>
  <si>
    <t>Nota: (1) Discriminação das revisões:
                - reembolso de pedágio de 21/07/14 a 16/10/14, área 1. 
                - passageiros transportados e fatores de integração e de gratuidade mês de outubro/14, todas as áreas. Total de 1.258.874 passageiros. 
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</si>
</sst>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9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9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3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3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3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43" fontId="44" fillId="0" borderId="10" xfId="53" applyFont="1" applyFill="1" applyBorder="1" applyAlignment="1">
      <alignment vertical="center"/>
    </xf>
    <xf numFmtId="43" fontId="44" fillId="0" borderId="10" xfId="45" applyNumberFormat="1" applyFont="1" applyFill="1" applyBorder="1" applyAlignment="1">
      <alignment horizontal="center" vertical="center"/>
    </xf>
    <xf numFmtId="173" fontId="44" fillId="0" borderId="10" xfId="45" applyNumberFormat="1" applyFont="1" applyFill="1" applyBorder="1" applyAlignment="1">
      <alignment horizontal="center" vertical="center"/>
    </xf>
    <xf numFmtId="173" fontId="44" fillId="0" borderId="10" xfId="53" applyNumberFormat="1" applyFont="1" applyFill="1" applyBorder="1" applyAlignment="1">
      <alignment horizontal="center" vertical="center"/>
    </xf>
    <xf numFmtId="173" fontId="44" fillId="0" borderId="10" xfId="53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43" fontId="44" fillId="0" borderId="10" xfId="45" applyNumberFormat="1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170" fontId="44" fillId="34" borderId="10" xfId="45" applyFont="1" applyFill="1" applyBorder="1" applyAlignment="1">
      <alignment horizontal="center" vertical="center"/>
    </xf>
    <xf numFmtId="44" fontId="44" fillId="0" borderId="10" xfId="45" applyNumberFormat="1" applyFont="1" applyFill="1" applyBorder="1" applyAlignment="1">
      <alignment horizontal="center" vertical="center"/>
    </xf>
    <xf numFmtId="44" fontId="44" fillId="0" borderId="10" xfId="45" applyNumberFormat="1" applyFont="1" applyFill="1" applyBorder="1" applyAlignment="1">
      <alignment vertical="center"/>
    </xf>
    <xf numFmtId="43" fontId="44" fillId="0" borderId="10" xfId="53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4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4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43" fontId="0" fillId="0" borderId="0" xfId="53" applyFont="1" applyFill="1" applyAlignment="1">
      <alignment vertical="center"/>
    </xf>
    <xf numFmtId="43" fontId="44" fillId="0" borderId="10" xfId="45" applyNumberFormat="1" applyFont="1" applyBorder="1" applyAlignment="1">
      <alignment vertical="center"/>
    </xf>
    <xf numFmtId="170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43" fontId="44" fillId="0" borderId="12" xfId="45" applyNumberFormat="1" applyFont="1" applyBorder="1" applyAlignment="1">
      <alignment vertical="center"/>
    </xf>
    <xf numFmtId="43" fontId="44" fillId="0" borderId="12" xfId="45" applyNumberFormat="1" applyFont="1" applyFill="1" applyBorder="1" applyAlignment="1">
      <alignment vertical="center"/>
    </xf>
    <xf numFmtId="43" fontId="0" fillId="0" borderId="0" xfId="53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4" fillId="0" borderId="10" xfId="53" applyNumberFormat="1" applyFont="1" applyBorder="1" applyAlignment="1">
      <alignment vertical="center"/>
    </xf>
    <xf numFmtId="173" fontId="44" fillId="0" borderId="14" xfId="53" applyNumberFormat="1" applyFont="1" applyBorder="1" applyAlignment="1">
      <alignment vertical="center"/>
    </xf>
    <xf numFmtId="43" fontId="44" fillId="0" borderId="10" xfId="53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43" fontId="44" fillId="0" borderId="14" xfId="53" applyFont="1" applyFill="1" applyBorder="1" applyAlignment="1">
      <alignment vertical="center"/>
    </xf>
    <xf numFmtId="173" fontId="44" fillId="0" borderId="14" xfId="53" applyNumberFormat="1" applyFont="1" applyFill="1" applyBorder="1" applyAlignment="1">
      <alignment vertical="center"/>
    </xf>
    <xf numFmtId="44" fontId="44" fillId="0" borderId="14" xfId="45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2"/>
    </xf>
    <xf numFmtId="43" fontId="0" fillId="0" borderId="12" xfId="45" applyNumberFormat="1" applyFont="1" applyBorder="1" applyAlignment="1">
      <alignment vertical="center"/>
    </xf>
    <xf numFmtId="43" fontId="0" fillId="0" borderId="12" xfId="45" applyNumberFormat="1" applyFont="1" applyFill="1" applyBorder="1" applyAlignment="1">
      <alignment vertical="center"/>
    </xf>
    <xf numFmtId="43" fontId="44" fillId="0" borderId="14" xfId="45" applyNumberFormat="1" applyFont="1" applyBorder="1" applyAlignment="1">
      <alignment vertical="center"/>
    </xf>
    <xf numFmtId="170" fontId="44" fillId="0" borderId="14" xfId="45" applyFont="1" applyBorder="1" applyAlignment="1">
      <alignment vertical="center"/>
    </xf>
    <xf numFmtId="0" fontId="46" fillId="0" borderId="15" xfId="48" applyNumberFormat="1" applyFont="1" applyBorder="1" applyAlignment="1">
      <alignment horizontal="left" vertical="center" wrapText="1"/>
      <protection/>
    </xf>
    <xf numFmtId="0" fontId="46" fillId="0" borderId="0" xfId="48" applyNumberFormat="1" applyFont="1" applyAlignment="1">
      <alignment vertical="center" wrapText="1"/>
      <protection/>
    </xf>
    <xf numFmtId="0" fontId="44" fillId="0" borderId="15" xfId="0" applyFont="1" applyFill="1" applyBorder="1" applyAlignment="1">
      <alignment horizontal="left" vertical="center" wrapText="1"/>
    </xf>
    <xf numFmtId="4" fontId="47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593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21593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25125" y="21593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914400</xdr:colOff>
      <xdr:row>39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813000" y="9477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228600</xdr:colOff>
      <xdr:row>39</xdr:row>
      <xdr:rowOff>228600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41700" y="9477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38100</xdr:colOff>
      <xdr:row>39</xdr:row>
      <xdr:rowOff>228600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00" y="9477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20</xdr:col>
      <xdr:colOff>228600</xdr:colOff>
      <xdr:row>39</xdr:row>
      <xdr:rowOff>228600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03800" y="9477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31</xdr:row>
      <xdr:rowOff>0</xdr:rowOff>
    </xdr:from>
    <xdr:to>
      <xdr:col>2</xdr:col>
      <xdr:colOff>638175</xdr:colOff>
      <xdr:row>31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7839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638175</xdr:colOff>
      <xdr:row>31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7839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638175</xdr:colOff>
      <xdr:row>31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7839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T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" sqref="C14"/>
    </sheetView>
  </sheetViews>
  <sheetFormatPr defaultColWidth="9.00390625" defaultRowHeight="14.25"/>
  <cols>
    <col min="1" max="1" width="77.375" style="1" customWidth="1"/>
    <col min="2" max="14" width="20.25390625" style="1" customWidth="1"/>
    <col min="15" max="15" width="9.00390625" style="1" customWidth="1"/>
    <col min="16" max="16" width="15.375" style="1" customWidth="1"/>
    <col min="17" max="17" width="13.50390625" style="1" customWidth="1"/>
    <col min="18" max="18" width="9.00390625" style="1" customWidth="1"/>
    <col min="19" max="19" width="11.50390625" style="1" customWidth="1"/>
    <col min="20" max="16384" width="9.00390625" style="1" customWidth="1"/>
  </cols>
  <sheetData>
    <row r="1" spans="1:14" ht="2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5" t="s">
        <v>4</v>
      </c>
      <c r="B4" s="65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5</v>
      </c>
    </row>
    <row r="5" spans="1:14" ht="42" customHeight="1">
      <c r="A5" s="65"/>
      <c r="B5" s="4" t="s">
        <v>0</v>
      </c>
      <c r="C5" s="4" t="s">
        <v>1</v>
      </c>
      <c r="D5" s="4" t="s">
        <v>50</v>
      </c>
      <c r="E5" s="4" t="s">
        <v>61</v>
      </c>
      <c r="F5" s="4" t="s">
        <v>38</v>
      </c>
      <c r="G5" s="4" t="s">
        <v>40</v>
      </c>
      <c r="H5" s="4" t="s">
        <v>2</v>
      </c>
      <c r="I5" s="4" t="s">
        <v>64</v>
      </c>
      <c r="J5" s="4" t="s">
        <v>64</v>
      </c>
      <c r="K5" s="4" t="s">
        <v>64</v>
      </c>
      <c r="L5" s="4" t="s">
        <v>47</v>
      </c>
      <c r="M5" s="4" t="s">
        <v>51</v>
      </c>
      <c r="N5" s="65"/>
    </row>
    <row r="6" spans="1:14" ht="20.25" customHeight="1">
      <c r="A6" s="65"/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41</v>
      </c>
      <c r="H6" s="3" t="s">
        <v>48</v>
      </c>
      <c r="I6" s="3" t="s">
        <v>42</v>
      </c>
      <c r="J6" s="3" t="s">
        <v>44</v>
      </c>
      <c r="K6" s="3" t="s">
        <v>43</v>
      </c>
      <c r="L6" s="3" t="s">
        <v>45</v>
      </c>
      <c r="M6" s="3" t="s">
        <v>46</v>
      </c>
      <c r="N6" s="65"/>
    </row>
    <row r="7" spans="1:16" ht="18.75" customHeight="1">
      <c r="A7" s="9" t="s">
        <v>6</v>
      </c>
      <c r="B7" s="10">
        <f>B8+B20+B24</f>
        <v>12925348</v>
      </c>
      <c r="C7" s="10">
        <f>C8+C20+C24</f>
        <v>9729646</v>
      </c>
      <c r="D7" s="10">
        <f>D8+D20+D24</f>
        <v>9785425</v>
      </c>
      <c r="E7" s="10">
        <f>E8+E20+E24</f>
        <v>2287459</v>
      </c>
      <c r="F7" s="10">
        <f aca="true" t="shared" si="0" ref="F7:M7">F8+F20+F24</f>
        <v>7677725</v>
      </c>
      <c r="G7" s="10">
        <f t="shared" si="0"/>
        <v>12687774</v>
      </c>
      <c r="H7" s="10">
        <f t="shared" si="0"/>
        <v>12382604</v>
      </c>
      <c r="I7" s="10">
        <f t="shared" si="0"/>
        <v>11034035</v>
      </c>
      <c r="J7" s="10">
        <f t="shared" si="0"/>
        <v>7908773</v>
      </c>
      <c r="K7" s="10">
        <f t="shared" si="0"/>
        <v>9954212</v>
      </c>
      <c r="L7" s="10">
        <f t="shared" si="0"/>
        <v>4167626</v>
      </c>
      <c r="M7" s="10">
        <f t="shared" si="0"/>
        <v>2386767</v>
      </c>
      <c r="N7" s="10">
        <f>+N8+N20+N24</f>
        <v>102927394</v>
      </c>
      <c r="P7" s="41"/>
    </row>
    <row r="8" spans="1:14" ht="18.75" customHeight="1">
      <c r="A8" s="11" t="s">
        <v>33</v>
      </c>
      <c r="B8" s="12">
        <f>+B9+B12+B16</f>
        <v>7289108</v>
      </c>
      <c r="C8" s="12">
        <f>+C9+C12+C16</f>
        <v>5776486</v>
      </c>
      <c r="D8" s="12">
        <f>+D9+D12+D16</f>
        <v>6104292</v>
      </c>
      <c r="E8" s="12">
        <f>+E9+E12+E16</f>
        <v>1383085</v>
      </c>
      <c r="F8" s="12">
        <f aca="true" t="shared" si="1" ref="F8:M8">+F9+F12+F16</f>
        <v>4522414</v>
      </c>
      <c r="G8" s="12">
        <f t="shared" si="1"/>
        <v>7592956</v>
      </c>
      <c r="H8" s="12">
        <f t="shared" si="1"/>
        <v>7138789</v>
      </c>
      <c r="I8" s="12">
        <f t="shared" si="1"/>
        <v>6356112</v>
      </c>
      <c r="J8" s="12">
        <f t="shared" si="1"/>
        <v>4701048</v>
      </c>
      <c r="K8" s="12">
        <f t="shared" si="1"/>
        <v>5425133</v>
      </c>
      <c r="L8" s="12">
        <f t="shared" si="1"/>
        <v>2507537</v>
      </c>
      <c r="M8" s="12">
        <f t="shared" si="1"/>
        <v>1516026</v>
      </c>
      <c r="N8" s="12">
        <f>SUM(B8:M8)</f>
        <v>60312986</v>
      </c>
    </row>
    <row r="9" spans="1:14" ht="18.75" customHeight="1">
      <c r="A9" s="13" t="s">
        <v>7</v>
      </c>
      <c r="B9" s="14">
        <v>939989</v>
      </c>
      <c r="C9" s="14">
        <v>912501</v>
      </c>
      <c r="D9" s="14">
        <v>602751</v>
      </c>
      <c r="E9" s="14">
        <v>161157</v>
      </c>
      <c r="F9" s="14">
        <v>456663</v>
      </c>
      <c r="G9" s="14">
        <v>861560</v>
      </c>
      <c r="H9" s="14">
        <v>1119017</v>
      </c>
      <c r="I9" s="14">
        <v>560519</v>
      </c>
      <c r="J9" s="14">
        <v>664772</v>
      </c>
      <c r="K9" s="14">
        <v>572090</v>
      </c>
      <c r="L9" s="14">
        <v>390215</v>
      </c>
      <c r="M9" s="14">
        <v>230563</v>
      </c>
      <c r="N9" s="12">
        <f aca="true" t="shared" si="2" ref="N9:N19">SUM(B9:M9)</f>
        <v>7471797</v>
      </c>
    </row>
    <row r="10" spans="1:14" ht="18.75" customHeight="1">
      <c r="A10" s="15" t="s">
        <v>8</v>
      </c>
      <c r="B10" s="14">
        <f>+B9-B11</f>
        <v>939989</v>
      </c>
      <c r="C10" s="14">
        <f>+C9-C11</f>
        <v>912501</v>
      </c>
      <c r="D10" s="14">
        <f>+D9-D11</f>
        <v>602617</v>
      </c>
      <c r="E10" s="14">
        <f>+E9-E11</f>
        <v>161157</v>
      </c>
      <c r="F10" s="14">
        <f aca="true" t="shared" si="3" ref="F10:M10">+F9-F11</f>
        <v>456663</v>
      </c>
      <c r="G10" s="14">
        <f t="shared" si="3"/>
        <v>861560</v>
      </c>
      <c r="H10" s="14">
        <f t="shared" si="3"/>
        <v>1118967</v>
      </c>
      <c r="I10" s="14">
        <f t="shared" si="3"/>
        <v>560519</v>
      </c>
      <c r="J10" s="14">
        <f t="shared" si="3"/>
        <v>664037</v>
      </c>
      <c r="K10" s="14">
        <f t="shared" si="3"/>
        <v>572090</v>
      </c>
      <c r="L10" s="14">
        <f t="shared" si="3"/>
        <v>390215</v>
      </c>
      <c r="M10" s="14">
        <f t="shared" si="3"/>
        <v>230563</v>
      </c>
      <c r="N10" s="12">
        <f t="shared" si="2"/>
        <v>7470878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134</v>
      </c>
      <c r="E11" s="14">
        <v>0</v>
      </c>
      <c r="F11" s="14">
        <v>0</v>
      </c>
      <c r="G11" s="14">
        <v>0</v>
      </c>
      <c r="H11" s="14">
        <v>50</v>
      </c>
      <c r="I11" s="14">
        <v>0</v>
      </c>
      <c r="J11" s="14">
        <v>735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28</v>
      </c>
      <c r="B12" s="14">
        <f>B13+B14+B15</f>
        <v>6104021</v>
      </c>
      <c r="C12" s="14">
        <f>C13+C14+C15</f>
        <v>4668813</v>
      </c>
      <c r="D12" s="14">
        <f>D13+D14+D15</f>
        <v>5358092</v>
      </c>
      <c r="E12" s="14">
        <f>E13+E14+E15</f>
        <v>1182626</v>
      </c>
      <c r="F12" s="14">
        <f aca="true" t="shared" si="4" ref="F12:M12">F13+F14+F15</f>
        <v>3905822</v>
      </c>
      <c r="G12" s="14">
        <f t="shared" si="4"/>
        <v>6477516</v>
      </c>
      <c r="H12" s="14">
        <f t="shared" si="4"/>
        <v>5801011</v>
      </c>
      <c r="I12" s="14">
        <f t="shared" si="4"/>
        <v>5611432</v>
      </c>
      <c r="J12" s="14">
        <f t="shared" si="4"/>
        <v>3898646</v>
      </c>
      <c r="K12" s="14">
        <f t="shared" si="4"/>
        <v>4684246</v>
      </c>
      <c r="L12" s="14">
        <f t="shared" si="4"/>
        <v>2056273</v>
      </c>
      <c r="M12" s="14">
        <f t="shared" si="4"/>
        <v>1255159</v>
      </c>
      <c r="N12" s="12">
        <f t="shared" si="2"/>
        <v>51003657</v>
      </c>
    </row>
    <row r="13" spans="1:14" ht="18.75" customHeight="1">
      <c r="A13" s="15" t="s">
        <v>10</v>
      </c>
      <c r="B13" s="14">
        <v>2746176</v>
      </c>
      <c r="C13" s="14">
        <v>2125427</v>
      </c>
      <c r="D13" s="14">
        <v>2443597</v>
      </c>
      <c r="E13" s="14">
        <v>536192</v>
      </c>
      <c r="F13" s="14">
        <v>1742627</v>
      </c>
      <c r="G13" s="14">
        <v>2968035</v>
      </c>
      <c r="H13" s="14">
        <v>2763213</v>
      </c>
      <c r="I13" s="14">
        <v>2662073</v>
      </c>
      <c r="J13" s="14">
        <v>1778345</v>
      </c>
      <c r="K13" s="14">
        <v>2137058</v>
      </c>
      <c r="L13" s="14">
        <v>947420</v>
      </c>
      <c r="M13" s="14">
        <v>560199</v>
      </c>
      <c r="N13" s="12">
        <f t="shared" si="2"/>
        <v>23410362</v>
      </c>
    </row>
    <row r="14" spans="1:14" ht="18.75" customHeight="1">
      <c r="A14" s="15" t="s">
        <v>11</v>
      </c>
      <c r="B14" s="14">
        <v>2644232</v>
      </c>
      <c r="C14" s="14">
        <v>1925114</v>
      </c>
      <c r="D14" s="14">
        <v>2398250</v>
      </c>
      <c r="E14" s="14">
        <v>496778</v>
      </c>
      <c r="F14" s="14">
        <v>1664315</v>
      </c>
      <c r="G14" s="14">
        <v>2688807</v>
      </c>
      <c r="H14" s="14">
        <v>2368702</v>
      </c>
      <c r="I14" s="14">
        <v>2382097</v>
      </c>
      <c r="J14" s="14">
        <v>1675345</v>
      </c>
      <c r="K14" s="14">
        <v>2041830</v>
      </c>
      <c r="L14" s="14">
        <v>911143</v>
      </c>
      <c r="M14" s="14">
        <v>579349</v>
      </c>
      <c r="N14" s="12">
        <f t="shared" si="2"/>
        <v>21775962</v>
      </c>
    </row>
    <row r="15" spans="1:14" ht="18.75" customHeight="1">
      <c r="A15" s="15" t="s">
        <v>12</v>
      </c>
      <c r="B15" s="14">
        <v>713613</v>
      </c>
      <c r="C15" s="14">
        <v>618272</v>
      </c>
      <c r="D15" s="14">
        <v>516245</v>
      </c>
      <c r="E15" s="14">
        <v>149656</v>
      </c>
      <c r="F15" s="14">
        <v>498880</v>
      </c>
      <c r="G15" s="14">
        <v>820674</v>
      </c>
      <c r="H15" s="14">
        <v>669096</v>
      </c>
      <c r="I15" s="14">
        <v>567262</v>
      </c>
      <c r="J15" s="14">
        <v>444956</v>
      </c>
      <c r="K15" s="14">
        <v>505358</v>
      </c>
      <c r="L15" s="14">
        <v>197710</v>
      </c>
      <c r="M15" s="14">
        <v>115611</v>
      </c>
      <c r="N15" s="12">
        <f t="shared" si="2"/>
        <v>5817333</v>
      </c>
    </row>
    <row r="16" spans="1:14" ht="18.75" customHeight="1">
      <c r="A16" s="16" t="s">
        <v>32</v>
      </c>
      <c r="B16" s="14">
        <f>B17+B18+B19</f>
        <v>245098</v>
      </c>
      <c r="C16" s="14">
        <f>C17+C18+C19</f>
        <v>195172</v>
      </c>
      <c r="D16" s="14">
        <f>D17+D18+D19</f>
        <v>143449</v>
      </c>
      <c r="E16" s="14">
        <f>E17+E18+E19</f>
        <v>39302</v>
      </c>
      <c r="F16" s="14">
        <f aca="true" t="shared" si="5" ref="F16:M16">F17+F18+F19</f>
        <v>159929</v>
      </c>
      <c r="G16" s="14">
        <f t="shared" si="5"/>
        <v>253880</v>
      </c>
      <c r="H16" s="14">
        <f t="shared" si="5"/>
        <v>218761</v>
      </c>
      <c r="I16" s="14">
        <f t="shared" si="5"/>
        <v>184161</v>
      </c>
      <c r="J16" s="14">
        <f t="shared" si="5"/>
        <v>137630</v>
      </c>
      <c r="K16" s="14">
        <f t="shared" si="5"/>
        <v>168797</v>
      </c>
      <c r="L16" s="14">
        <f t="shared" si="5"/>
        <v>61049</v>
      </c>
      <c r="M16" s="14">
        <f t="shared" si="5"/>
        <v>30304</v>
      </c>
      <c r="N16" s="12">
        <f t="shared" si="2"/>
        <v>1837532</v>
      </c>
    </row>
    <row r="17" spans="1:14" ht="18.75" customHeight="1">
      <c r="A17" s="15" t="s">
        <v>29</v>
      </c>
      <c r="B17" s="14">
        <v>86994</v>
      </c>
      <c r="C17" s="14">
        <v>68861</v>
      </c>
      <c r="D17" s="14">
        <v>50522</v>
      </c>
      <c r="E17" s="14">
        <v>13566</v>
      </c>
      <c r="F17" s="14">
        <v>52505</v>
      </c>
      <c r="G17" s="14">
        <v>92409</v>
      </c>
      <c r="H17" s="14">
        <v>83787</v>
      </c>
      <c r="I17" s="14">
        <v>72731</v>
      </c>
      <c r="J17" s="14">
        <v>55822</v>
      </c>
      <c r="K17" s="14">
        <v>70049</v>
      </c>
      <c r="L17" s="14">
        <v>25604</v>
      </c>
      <c r="M17" s="14">
        <v>12143</v>
      </c>
      <c r="N17" s="12">
        <f t="shared" si="2"/>
        <v>684993</v>
      </c>
    </row>
    <row r="18" spans="1:14" ht="18.75" customHeight="1">
      <c r="A18" s="15" t="s">
        <v>30</v>
      </c>
      <c r="B18" s="14">
        <v>9581</v>
      </c>
      <c r="C18" s="14">
        <v>6781</v>
      </c>
      <c r="D18" s="14">
        <v>6128</v>
      </c>
      <c r="E18" s="14">
        <v>1559</v>
      </c>
      <c r="F18" s="14">
        <v>4236</v>
      </c>
      <c r="G18" s="14">
        <v>9181</v>
      </c>
      <c r="H18" s="14">
        <v>7523</v>
      </c>
      <c r="I18" s="14">
        <v>6134</v>
      </c>
      <c r="J18" s="14">
        <v>4584</v>
      </c>
      <c r="K18" s="14">
        <v>6892</v>
      </c>
      <c r="L18" s="14">
        <v>2944</v>
      </c>
      <c r="M18" s="14">
        <v>1680</v>
      </c>
      <c r="N18" s="12">
        <f t="shared" si="2"/>
        <v>67223</v>
      </c>
    </row>
    <row r="19" spans="1:14" ht="18.75" customHeight="1">
      <c r="A19" s="15" t="s">
        <v>31</v>
      </c>
      <c r="B19" s="14">
        <v>148523</v>
      </c>
      <c r="C19" s="14">
        <v>119530</v>
      </c>
      <c r="D19" s="14">
        <v>86799</v>
      </c>
      <c r="E19" s="14">
        <v>24177</v>
      </c>
      <c r="F19" s="14">
        <v>103188</v>
      </c>
      <c r="G19" s="14">
        <v>152290</v>
      </c>
      <c r="H19" s="14">
        <v>127451</v>
      </c>
      <c r="I19" s="14">
        <v>105296</v>
      </c>
      <c r="J19" s="14">
        <v>77224</v>
      </c>
      <c r="K19" s="14">
        <v>91856</v>
      </c>
      <c r="L19" s="14">
        <v>32501</v>
      </c>
      <c r="M19" s="14">
        <v>16481</v>
      </c>
      <c r="N19" s="12">
        <f t="shared" si="2"/>
        <v>1085316</v>
      </c>
    </row>
    <row r="20" spans="1:14" ht="18.75" customHeight="1">
      <c r="A20" s="17" t="s">
        <v>13</v>
      </c>
      <c r="B20" s="18">
        <f>B21+B22+B23</f>
        <v>4108600</v>
      </c>
      <c r="C20" s="18">
        <f>C21+C22+C23</f>
        <v>2673002</v>
      </c>
      <c r="D20" s="18">
        <f>D21+D22+D23</f>
        <v>2443863</v>
      </c>
      <c r="E20" s="18">
        <f>E21+E22+E23</f>
        <v>560006</v>
      </c>
      <c r="F20" s="18">
        <f aca="true" t="shared" si="6" ref="F20:M20">F21+F22+F23</f>
        <v>1994168</v>
      </c>
      <c r="G20" s="18">
        <f t="shared" si="6"/>
        <v>3276394</v>
      </c>
      <c r="H20" s="18">
        <f t="shared" si="6"/>
        <v>3558809</v>
      </c>
      <c r="I20" s="18">
        <f t="shared" si="6"/>
        <v>3513319</v>
      </c>
      <c r="J20" s="18">
        <f t="shared" si="6"/>
        <v>2238541</v>
      </c>
      <c r="K20" s="18">
        <f t="shared" si="6"/>
        <v>3583652</v>
      </c>
      <c r="L20" s="18">
        <f t="shared" si="6"/>
        <v>1340343</v>
      </c>
      <c r="M20" s="18">
        <f t="shared" si="6"/>
        <v>725804</v>
      </c>
      <c r="N20" s="12">
        <f aca="true" t="shared" si="7" ref="N20:N26">SUM(B20:M20)</f>
        <v>30016501</v>
      </c>
    </row>
    <row r="21" spans="1:14" ht="18.75" customHeight="1">
      <c r="A21" s="13" t="s">
        <v>14</v>
      </c>
      <c r="B21" s="14">
        <v>2094023</v>
      </c>
      <c r="C21" s="14">
        <v>1447042</v>
      </c>
      <c r="D21" s="14">
        <v>1314099</v>
      </c>
      <c r="E21" s="14">
        <v>301438</v>
      </c>
      <c r="F21" s="14">
        <v>1047939</v>
      </c>
      <c r="G21" s="14">
        <v>1794434</v>
      </c>
      <c r="H21" s="14">
        <v>1988285</v>
      </c>
      <c r="I21" s="14">
        <v>1897773</v>
      </c>
      <c r="J21" s="14">
        <v>1193388</v>
      </c>
      <c r="K21" s="14">
        <v>1854368</v>
      </c>
      <c r="L21" s="14">
        <v>705304</v>
      </c>
      <c r="M21" s="14">
        <v>374384</v>
      </c>
      <c r="N21" s="12">
        <f t="shared" si="7"/>
        <v>16012477</v>
      </c>
    </row>
    <row r="22" spans="1:14" ht="18.75" customHeight="1">
      <c r="A22" s="13" t="s">
        <v>15</v>
      </c>
      <c r="B22" s="14">
        <v>1605579</v>
      </c>
      <c r="C22" s="14">
        <v>934827</v>
      </c>
      <c r="D22" s="14">
        <v>904648</v>
      </c>
      <c r="E22" s="14">
        <v>198222</v>
      </c>
      <c r="F22" s="14">
        <v>719661</v>
      </c>
      <c r="G22" s="14">
        <v>1121836</v>
      </c>
      <c r="H22" s="14">
        <v>1241992</v>
      </c>
      <c r="I22" s="14">
        <v>1298901</v>
      </c>
      <c r="J22" s="14">
        <v>834629</v>
      </c>
      <c r="K22" s="14">
        <v>1422528</v>
      </c>
      <c r="L22" s="14">
        <v>528829</v>
      </c>
      <c r="M22" s="14">
        <v>298154</v>
      </c>
      <c r="N22" s="12">
        <f t="shared" si="7"/>
        <v>11109806</v>
      </c>
    </row>
    <row r="23" spans="1:14" ht="18.75" customHeight="1">
      <c r="A23" s="13" t="s">
        <v>16</v>
      </c>
      <c r="B23" s="14">
        <v>408998</v>
      </c>
      <c r="C23" s="14">
        <v>291133</v>
      </c>
      <c r="D23" s="14">
        <v>225116</v>
      </c>
      <c r="E23" s="14">
        <v>60346</v>
      </c>
      <c r="F23" s="14">
        <v>226568</v>
      </c>
      <c r="G23" s="14">
        <v>360124</v>
      </c>
      <c r="H23" s="14">
        <v>328532</v>
      </c>
      <c r="I23" s="14">
        <v>316645</v>
      </c>
      <c r="J23" s="14">
        <v>210524</v>
      </c>
      <c r="K23" s="14">
        <v>306756</v>
      </c>
      <c r="L23" s="14">
        <v>106210</v>
      </c>
      <c r="M23" s="14">
        <v>53266</v>
      </c>
      <c r="N23" s="12">
        <f t="shared" si="7"/>
        <v>2894218</v>
      </c>
    </row>
    <row r="24" spans="1:14" ht="18.75" customHeight="1">
      <c r="A24" s="17" t="s">
        <v>17</v>
      </c>
      <c r="B24" s="14">
        <f>B25+B26</f>
        <v>1527640</v>
      </c>
      <c r="C24" s="14">
        <f>C25+C26</f>
        <v>1280158</v>
      </c>
      <c r="D24" s="14">
        <f>D25+D26</f>
        <v>1237270</v>
      </c>
      <c r="E24" s="14">
        <f>E25+E26</f>
        <v>344368</v>
      </c>
      <c r="F24" s="14">
        <f aca="true" t="shared" si="8" ref="F24:M24">F25+F26</f>
        <v>1161143</v>
      </c>
      <c r="G24" s="14">
        <f t="shared" si="8"/>
        <v>1818424</v>
      </c>
      <c r="H24" s="14">
        <f t="shared" si="8"/>
        <v>1685006</v>
      </c>
      <c r="I24" s="14">
        <f t="shared" si="8"/>
        <v>1164604</v>
      </c>
      <c r="J24" s="14">
        <f t="shared" si="8"/>
        <v>969184</v>
      </c>
      <c r="K24" s="14">
        <f t="shared" si="8"/>
        <v>945427</v>
      </c>
      <c r="L24" s="14">
        <f t="shared" si="8"/>
        <v>319746</v>
      </c>
      <c r="M24" s="14">
        <f t="shared" si="8"/>
        <v>144937</v>
      </c>
      <c r="N24" s="12">
        <f t="shared" si="7"/>
        <v>12597907</v>
      </c>
    </row>
    <row r="25" spans="1:14" ht="18.75" customHeight="1">
      <c r="A25" s="13" t="s">
        <v>18</v>
      </c>
      <c r="B25" s="14">
        <v>977687</v>
      </c>
      <c r="C25" s="14">
        <v>819301</v>
      </c>
      <c r="D25" s="14">
        <v>791852</v>
      </c>
      <c r="E25" s="14">
        <v>220395</v>
      </c>
      <c r="F25" s="14">
        <v>743130</v>
      </c>
      <c r="G25" s="14">
        <v>1163791</v>
      </c>
      <c r="H25" s="14">
        <v>1078405</v>
      </c>
      <c r="I25" s="14">
        <v>745346</v>
      </c>
      <c r="J25" s="14">
        <v>620277</v>
      </c>
      <c r="K25" s="14">
        <v>605075</v>
      </c>
      <c r="L25" s="14">
        <v>204639</v>
      </c>
      <c r="M25" s="14">
        <v>92762</v>
      </c>
      <c r="N25" s="12">
        <f t="shared" si="7"/>
        <v>8062660</v>
      </c>
    </row>
    <row r="26" spans="1:14" ht="18.75" customHeight="1">
      <c r="A26" s="13" t="s">
        <v>19</v>
      </c>
      <c r="B26" s="14">
        <v>549953</v>
      </c>
      <c r="C26" s="14">
        <v>460857</v>
      </c>
      <c r="D26" s="14">
        <v>445418</v>
      </c>
      <c r="E26" s="14">
        <v>123973</v>
      </c>
      <c r="F26" s="14">
        <v>418013</v>
      </c>
      <c r="G26" s="14">
        <v>654633</v>
      </c>
      <c r="H26" s="14">
        <v>606601</v>
      </c>
      <c r="I26" s="14">
        <v>419258</v>
      </c>
      <c r="J26" s="14">
        <v>348907</v>
      </c>
      <c r="K26" s="14">
        <v>340352</v>
      </c>
      <c r="L26" s="14">
        <v>115107</v>
      </c>
      <c r="M26" s="14">
        <v>52175</v>
      </c>
      <c r="N26" s="12">
        <f t="shared" si="7"/>
        <v>4535247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0" t="s">
        <v>93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0.9953180167163651</v>
      </c>
      <c r="F32" s="23">
        <f t="shared" si="9"/>
        <v>1</v>
      </c>
      <c r="G32" s="23">
        <f t="shared" si="9"/>
        <v>1</v>
      </c>
      <c r="H32" s="23">
        <f t="shared" si="9"/>
        <v>0.9997686665744944</v>
      </c>
      <c r="I32" s="23">
        <f t="shared" si="9"/>
        <v>0.9991872917930749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1.94743923150724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1.682610665844874</v>
      </c>
      <c r="I35" s="26">
        <f t="shared" si="10"/>
        <v>1.6405656143950496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65</v>
      </c>
      <c r="B37" s="29">
        <f>ROUND(+B7*B35,2)</f>
        <v>22500445.8</v>
      </c>
      <c r="C37" s="29">
        <f>ROUND(+C7*C35,2)</f>
        <v>16365264.57</v>
      </c>
      <c r="D37" s="29">
        <f>ROUND(+D7*D35,2)</f>
        <v>15453143.16</v>
      </c>
      <c r="E37" s="29">
        <f>ROUND(+E7*E35,2)</f>
        <v>4454687.4</v>
      </c>
      <c r="F37" s="29">
        <f aca="true" t="shared" si="11" ref="F37:M37">ROUND(+F7*F35,2)</f>
        <v>13955032.96</v>
      </c>
      <c r="G37" s="29">
        <f t="shared" si="11"/>
        <v>18375703.08</v>
      </c>
      <c r="H37" s="29">
        <f t="shared" si="11"/>
        <v>20835101.56</v>
      </c>
      <c r="I37" s="29">
        <f t="shared" si="11"/>
        <v>18102058.41</v>
      </c>
      <c r="J37" s="29">
        <f t="shared" si="11"/>
        <v>14624903.03</v>
      </c>
      <c r="K37" s="29">
        <f t="shared" si="11"/>
        <v>17598051.39</v>
      </c>
      <c r="L37" s="29">
        <f t="shared" si="11"/>
        <v>8751181.07</v>
      </c>
      <c r="M37" s="29">
        <f t="shared" si="11"/>
        <v>4985956.26</v>
      </c>
      <c r="N37" s="29">
        <f>SUM(B37:M37)</f>
        <v>176001528.69</v>
      </c>
    </row>
    <row r="38" spans="1:14" ht="1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/>
      <c r="K38" s="19"/>
      <c r="L38" s="19"/>
      <c r="M38" s="19"/>
      <c r="N38" s="20"/>
    </row>
    <row r="39" spans="1:16" ht="18.75" customHeight="1">
      <c r="A39" s="2" t="s">
        <v>68</v>
      </c>
      <c r="B39" s="30">
        <f>+B40+B43+B50</f>
        <v>-2498814.44</v>
      </c>
      <c r="C39" s="30">
        <f>+C40+C43+C50</f>
        <v>-2382687.88</v>
      </c>
      <c r="D39" s="30">
        <f>+D40+D43+D50</f>
        <v>-1893813.44</v>
      </c>
      <c r="E39" s="30">
        <f>+E40+E43+E50</f>
        <v>-527815.68</v>
      </c>
      <c r="F39" s="30">
        <f aca="true" t="shared" si="12" ref="F39:M39">+F40+F43+F50</f>
        <v>-1344449.75</v>
      </c>
      <c r="G39" s="30">
        <f t="shared" si="12"/>
        <v>-2570677.51</v>
      </c>
      <c r="H39" s="30">
        <f t="shared" si="12"/>
        <v>-3150846.42</v>
      </c>
      <c r="I39" s="30">
        <f t="shared" si="12"/>
        <v>-1336712.02</v>
      </c>
      <c r="J39" s="30">
        <f t="shared" si="12"/>
        <v>-1923301.1400000001</v>
      </c>
      <c r="K39" s="30">
        <f t="shared" si="12"/>
        <v>-1709782.82</v>
      </c>
      <c r="L39" s="30">
        <f t="shared" si="12"/>
        <v>-1135152.9</v>
      </c>
      <c r="M39" s="30">
        <f t="shared" si="12"/>
        <v>-689050.96</v>
      </c>
      <c r="N39" s="30">
        <f>+N40+N43+N50</f>
        <v>-21163104.96</v>
      </c>
      <c r="P39" s="42"/>
    </row>
    <row r="40" spans="1:20" ht="18.75" customHeight="1">
      <c r="A40" s="17" t="s">
        <v>69</v>
      </c>
      <c r="B40" s="31">
        <f>B41+B42</f>
        <v>-2819967</v>
      </c>
      <c r="C40" s="31">
        <f>C41+C42</f>
        <v>-2737503</v>
      </c>
      <c r="D40" s="31">
        <f>D41+D42</f>
        <v>-1807851</v>
      </c>
      <c r="E40" s="31">
        <f>E41+E42</f>
        <v>-483471</v>
      </c>
      <c r="F40" s="31">
        <f aca="true" t="shared" si="13" ref="F40:M40">F41+F42</f>
        <v>-1369989</v>
      </c>
      <c r="G40" s="31">
        <f t="shared" si="13"/>
        <v>-2584680</v>
      </c>
      <c r="H40" s="31">
        <f t="shared" si="13"/>
        <v>-3356901</v>
      </c>
      <c r="I40" s="31">
        <f t="shared" si="13"/>
        <v>-1681557</v>
      </c>
      <c r="J40" s="31">
        <f t="shared" si="13"/>
        <v>-1992111</v>
      </c>
      <c r="K40" s="31">
        <f t="shared" si="13"/>
        <v>-1716270</v>
      </c>
      <c r="L40" s="31">
        <f t="shared" si="13"/>
        <v>-1170645</v>
      </c>
      <c r="M40" s="31">
        <f t="shared" si="13"/>
        <v>-691689</v>
      </c>
      <c r="N40" s="30">
        <f aca="true" t="shared" si="14" ref="N40:N50">SUM(B40:M40)</f>
        <v>-22412634</v>
      </c>
      <c r="P40" s="75"/>
      <c r="Q40" s="75"/>
      <c r="R40" s="75"/>
      <c r="S40" s="75"/>
      <c r="T40" s="76"/>
    </row>
    <row r="41" spans="1:16" ht="18.75" customHeight="1">
      <c r="A41" s="13" t="s">
        <v>66</v>
      </c>
      <c r="B41" s="20">
        <f>ROUND(-B9*$D$3,2)</f>
        <v>-2819967</v>
      </c>
      <c r="C41" s="20">
        <f>ROUND(-C9*$D$3,2)</f>
        <v>-2737503</v>
      </c>
      <c r="D41" s="20">
        <f>ROUND(-D9*$D$3,2)</f>
        <v>-1808253</v>
      </c>
      <c r="E41" s="20">
        <f>ROUND(-E9*$D$3,2)</f>
        <v>-483471</v>
      </c>
      <c r="F41" s="20">
        <f aca="true" t="shared" si="15" ref="F41:M41">ROUND(-F9*$D$3,2)</f>
        <v>-1369989</v>
      </c>
      <c r="G41" s="20">
        <f t="shared" si="15"/>
        <v>-2584680</v>
      </c>
      <c r="H41" s="20">
        <f t="shared" si="15"/>
        <v>-3357051</v>
      </c>
      <c r="I41" s="20">
        <f t="shared" si="15"/>
        <v>-1681557</v>
      </c>
      <c r="J41" s="20">
        <f t="shared" si="15"/>
        <v>-1994316</v>
      </c>
      <c r="K41" s="20">
        <f t="shared" si="15"/>
        <v>-1716270</v>
      </c>
      <c r="L41" s="20">
        <f t="shared" si="15"/>
        <v>-1170645</v>
      </c>
      <c r="M41" s="20">
        <f t="shared" si="15"/>
        <v>-691689</v>
      </c>
      <c r="N41" s="55">
        <f t="shared" si="14"/>
        <v>-22415391</v>
      </c>
      <c r="P41" s="42"/>
    </row>
    <row r="42" spans="1:16" ht="18.75" customHeight="1">
      <c r="A42" s="13" t="s">
        <v>67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5">
        <f>SUM(B42:M42)</f>
        <v>2757</v>
      </c>
      <c r="P42" s="42"/>
    </row>
    <row r="43" spans="1:16" ht="18.75" customHeight="1">
      <c r="A43" s="17" t="s">
        <v>70</v>
      </c>
      <c r="B43" s="31">
        <f>SUM(B44:B48)</f>
        <v>-64631.35</v>
      </c>
      <c r="C43" s="31">
        <f>SUM(C44:C48)</f>
        <v>-48639.14</v>
      </c>
      <c r="D43" s="31">
        <f>SUM(D44:D48)</f>
        <v>-99409.14</v>
      </c>
      <c r="E43" s="31">
        <f>SUM(E44:E48)</f>
        <v>-56178.8</v>
      </c>
      <c r="F43" s="31">
        <f aca="true" t="shared" si="17" ref="F43:M43">SUM(F44:F48)</f>
        <v>-105624.01</v>
      </c>
      <c r="G43" s="31">
        <f t="shared" si="17"/>
        <v>-67932.84</v>
      </c>
      <c r="H43" s="31">
        <f t="shared" si="17"/>
        <v>-44291.19</v>
      </c>
      <c r="I43" s="31">
        <f t="shared" si="17"/>
        <v>-44876.59</v>
      </c>
      <c r="J43" s="31">
        <f t="shared" si="17"/>
        <v>-67315.34</v>
      </c>
      <c r="K43" s="31">
        <f t="shared" si="17"/>
        <v>-88315.21</v>
      </c>
      <c r="L43" s="31">
        <f t="shared" si="17"/>
        <v>-50889.43</v>
      </c>
      <c r="M43" s="31">
        <f t="shared" si="17"/>
        <v>-10801.47</v>
      </c>
      <c r="N43" s="31">
        <f>SUM(N44:N48)</f>
        <v>-748904.5099999999</v>
      </c>
      <c r="P43" s="48"/>
    </row>
    <row r="44" spans="1:14" ht="18.75" customHeight="1">
      <c r="A44" s="13" t="s">
        <v>71</v>
      </c>
      <c r="B44" s="27">
        <v>-64631.35</v>
      </c>
      <c r="C44" s="27">
        <v>-48504.14</v>
      </c>
      <c r="D44" s="27">
        <v>-99409.14</v>
      </c>
      <c r="E44" s="27">
        <v>-50652</v>
      </c>
      <c r="F44" s="27">
        <v>-105624.01</v>
      </c>
      <c r="G44" s="27">
        <v>-66584.84</v>
      </c>
      <c r="H44" s="27">
        <v>-44156.39</v>
      </c>
      <c r="I44" s="27">
        <v>-43931.59</v>
      </c>
      <c r="J44" s="27">
        <v>-49282.34</v>
      </c>
      <c r="K44" s="27">
        <v>-87451.21</v>
      </c>
      <c r="L44" s="27">
        <v>-50889.43</v>
      </c>
      <c r="M44" s="27">
        <v>-10464.47</v>
      </c>
      <c r="N44" s="27">
        <f t="shared" si="14"/>
        <v>-721580.9099999999</v>
      </c>
    </row>
    <row r="45" spans="1:14" ht="18.75" customHeight="1">
      <c r="A45" s="13" t="s">
        <v>72</v>
      </c>
      <c r="B45" s="27">
        <v>0</v>
      </c>
      <c r="C45" s="27">
        <v>-135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-945</v>
      </c>
      <c r="J45" s="27">
        <v>0</v>
      </c>
      <c r="K45" s="27">
        <v>-864</v>
      </c>
      <c r="L45" s="27">
        <v>0</v>
      </c>
      <c r="M45" s="27">
        <v>0</v>
      </c>
      <c r="N45" s="27">
        <f t="shared" si="14"/>
        <v>-1944</v>
      </c>
    </row>
    <row r="46" spans="1:14" ht="18.75" customHeight="1">
      <c r="A46" s="13" t="s">
        <v>73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-15000</v>
      </c>
      <c r="K46" s="27">
        <v>0</v>
      </c>
      <c r="L46" s="27">
        <v>0</v>
      </c>
      <c r="M46" s="27">
        <v>0</v>
      </c>
      <c r="N46" s="27">
        <f t="shared" si="14"/>
        <v>-15000</v>
      </c>
    </row>
    <row r="47" spans="1:14" ht="18.75" customHeight="1">
      <c r="A47" s="13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75</v>
      </c>
      <c r="B48" s="27">
        <v>0</v>
      </c>
      <c r="C48" s="27">
        <v>0</v>
      </c>
      <c r="D48" s="27">
        <v>0</v>
      </c>
      <c r="E48" s="27">
        <v>-5526.8</v>
      </c>
      <c r="F48" s="27">
        <v>0</v>
      </c>
      <c r="G48" s="27">
        <v>-1348</v>
      </c>
      <c r="H48" s="27">
        <v>-134.8</v>
      </c>
      <c r="I48" s="27">
        <v>0</v>
      </c>
      <c r="J48" s="27">
        <v>-3033</v>
      </c>
      <c r="K48" s="27">
        <v>0</v>
      </c>
      <c r="L48" s="27">
        <v>0</v>
      </c>
      <c r="M48" s="27">
        <v>-337</v>
      </c>
      <c r="N48" s="27">
        <f t="shared" si="14"/>
        <v>-10379.6</v>
      </c>
    </row>
    <row r="49" spans="1:14" ht="18.75" customHeight="1">
      <c r="A49" s="16" t="s">
        <v>92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95</v>
      </c>
      <c r="B50" s="32">
        <v>385783.91</v>
      </c>
      <c r="C50" s="32">
        <v>403454.26</v>
      </c>
      <c r="D50" s="32">
        <v>13446.7</v>
      </c>
      <c r="E50" s="32">
        <v>11834.12</v>
      </c>
      <c r="F50" s="32">
        <v>131163.26</v>
      </c>
      <c r="G50" s="32">
        <v>81935.33</v>
      </c>
      <c r="H50" s="32">
        <v>250345.77</v>
      </c>
      <c r="I50" s="32">
        <v>389721.57</v>
      </c>
      <c r="J50" s="32">
        <v>136125.2</v>
      </c>
      <c r="K50" s="32">
        <v>94802.39</v>
      </c>
      <c r="L50" s="32">
        <v>86381.53</v>
      </c>
      <c r="M50" s="32">
        <v>13439.51</v>
      </c>
      <c r="N50" s="27">
        <f t="shared" si="14"/>
        <v>1998433.5499999998</v>
      </c>
    </row>
    <row r="51" spans="1:14" ht="15" customHeight="1">
      <c r="A51" s="37"/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/>
      <c r="K51" s="19"/>
      <c r="L51" s="19"/>
      <c r="M51" s="19"/>
      <c r="N51" s="20"/>
    </row>
    <row r="52" spans="1:16" ht="15.75">
      <c r="A52" s="2" t="s">
        <v>76</v>
      </c>
      <c r="B52" s="34">
        <f>+B37+B39</f>
        <v>20001631.36</v>
      </c>
      <c r="C52" s="34">
        <f aca="true" t="shared" si="18" ref="C52:M52">+C37+C39</f>
        <v>13982576.690000001</v>
      </c>
      <c r="D52" s="34">
        <f t="shared" si="18"/>
        <v>13559329.72</v>
      </c>
      <c r="E52" s="34">
        <f t="shared" si="18"/>
        <v>3926871.72</v>
      </c>
      <c r="F52" s="34">
        <f t="shared" si="18"/>
        <v>12610583.21</v>
      </c>
      <c r="G52" s="34">
        <f t="shared" si="18"/>
        <v>15805025.569999998</v>
      </c>
      <c r="H52" s="34">
        <f t="shared" si="18"/>
        <v>17684255.14</v>
      </c>
      <c r="I52" s="34">
        <f t="shared" si="18"/>
        <v>16765346.39</v>
      </c>
      <c r="J52" s="34">
        <f t="shared" si="18"/>
        <v>12701601.889999999</v>
      </c>
      <c r="K52" s="34">
        <f t="shared" si="18"/>
        <v>15888268.57</v>
      </c>
      <c r="L52" s="34">
        <f t="shared" si="18"/>
        <v>7616028.17</v>
      </c>
      <c r="M52" s="34">
        <f t="shared" si="18"/>
        <v>4296905.3</v>
      </c>
      <c r="N52" s="34">
        <f>SUM(B52:M52)</f>
        <v>154838423.73</v>
      </c>
      <c r="P52" s="42"/>
    </row>
    <row r="53" spans="1:16" ht="15" customHeight="1">
      <c r="A53" s="40"/>
      <c r="B53" s="56">
        <v>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/>
      <c r="K53" s="56"/>
      <c r="L53" s="56"/>
      <c r="M53" s="56"/>
      <c r="N53" s="57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77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/>
      <c r="K55" s="43"/>
      <c r="L55" s="43">
        <v>0</v>
      </c>
      <c r="M55" s="43">
        <v>0</v>
      </c>
      <c r="N55" s="34">
        <f>SUM(N56:N69)</f>
        <v>154838423.78</v>
      </c>
      <c r="P55" s="42"/>
    </row>
    <row r="56" spans="1:14" ht="18.75" customHeight="1">
      <c r="A56" s="17" t="s">
        <v>78</v>
      </c>
      <c r="B56" s="44">
        <v>3504688.46</v>
      </c>
      <c r="C56" s="44">
        <v>2864442.98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/>
      <c r="K56" s="43"/>
      <c r="L56" s="43">
        <v>0</v>
      </c>
      <c r="M56" s="43">
        <v>0</v>
      </c>
      <c r="N56" s="34">
        <f>SUM(B56:M56)</f>
        <v>6369131.4399999995</v>
      </c>
    </row>
    <row r="57" spans="1:14" ht="18.75" customHeight="1">
      <c r="A57" s="17" t="s">
        <v>79</v>
      </c>
      <c r="B57" s="44">
        <v>10496001.55</v>
      </c>
      <c r="C57" s="44">
        <v>7100280.83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/>
      <c r="K57" s="43"/>
      <c r="L57" s="43">
        <v>0</v>
      </c>
      <c r="M57" s="43">
        <v>0</v>
      </c>
      <c r="N57" s="34">
        <f aca="true" t="shared" si="19" ref="N57:N68">SUM(B57:M57)</f>
        <v>17596282.380000003</v>
      </c>
    </row>
    <row r="58" spans="1:14" ht="18.75" customHeight="1">
      <c r="A58" s="17" t="s">
        <v>80</v>
      </c>
      <c r="B58" s="43">
        <v>0</v>
      </c>
      <c r="C58" s="43">
        <v>0</v>
      </c>
      <c r="D58" s="31">
        <v>13559329.7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/>
      <c r="K58" s="43"/>
      <c r="L58" s="43">
        <v>0</v>
      </c>
      <c r="M58" s="43">
        <v>0</v>
      </c>
      <c r="N58" s="31">
        <f t="shared" si="19"/>
        <v>13559329.7</v>
      </c>
    </row>
    <row r="59" spans="1:14" ht="18.75" customHeight="1">
      <c r="A59" s="17" t="s">
        <v>81</v>
      </c>
      <c r="B59" s="43">
        <v>0</v>
      </c>
      <c r="C59" s="43">
        <v>0</v>
      </c>
      <c r="D59" s="43">
        <v>0</v>
      </c>
      <c r="E59" s="31">
        <v>3595504.55</v>
      </c>
      <c r="F59" s="43">
        <v>0</v>
      </c>
      <c r="G59" s="43">
        <v>0</v>
      </c>
      <c r="H59" s="43">
        <v>0</v>
      </c>
      <c r="I59" s="43">
        <v>0</v>
      </c>
      <c r="J59" s="43"/>
      <c r="K59" s="43"/>
      <c r="L59" s="43">
        <v>0</v>
      </c>
      <c r="M59" s="43">
        <v>0</v>
      </c>
      <c r="N59" s="34">
        <f t="shared" si="19"/>
        <v>3595504.55</v>
      </c>
    </row>
    <row r="60" spans="1:14" ht="18.75" customHeight="1">
      <c r="A60" s="17" t="s">
        <v>82</v>
      </c>
      <c r="B60" s="43">
        <v>0</v>
      </c>
      <c r="C60" s="43">
        <v>0</v>
      </c>
      <c r="D60" s="43">
        <v>0</v>
      </c>
      <c r="E60" s="43">
        <v>0</v>
      </c>
      <c r="F60" s="31">
        <v>8324540.22</v>
      </c>
      <c r="G60" s="43">
        <v>0</v>
      </c>
      <c r="H60" s="43">
        <v>0</v>
      </c>
      <c r="I60" s="43">
        <v>0</v>
      </c>
      <c r="J60" s="43"/>
      <c r="K60" s="43"/>
      <c r="L60" s="43">
        <v>0</v>
      </c>
      <c r="M60" s="43">
        <v>0</v>
      </c>
      <c r="N60" s="31">
        <f t="shared" si="19"/>
        <v>8324540.22</v>
      </c>
    </row>
    <row r="61" spans="1:14" ht="18.75" customHeight="1">
      <c r="A61" s="17" t="s">
        <v>83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9655609.79</v>
      </c>
      <c r="H61" s="43">
        <v>0</v>
      </c>
      <c r="I61" s="43">
        <v>0</v>
      </c>
      <c r="J61" s="43"/>
      <c r="K61" s="43"/>
      <c r="L61" s="43">
        <v>0</v>
      </c>
      <c r="M61" s="43">
        <v>0</v>
      </c>
      <c r="N61" s="34">
        <f t="shared" si="19"/>
        <v>9655609.79</v>
      </c>
    </row>
    <row r="62" spans="1:14" ht="18.75" customHeight="1">
      <c r="A62" s="17" t="s">
        <v>84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10257005.37</v>
      </c>
      <c r="I62" s="43">
        <v>0</v>
      </c>
      <c r="J62" s="43"/>
      <c r="K62" s="43"/>
      <c r="L62" s="43">
        <v>0</v>
      </c>
      <c r="M62" s="43">
        <v>0</v>
      </c>
      <c r="N62" s="34">
        <f t="shared" si="19"/>
        <v>10257005.37</v>
      </c>
    </row>
    <row r="63" spans="1:14" ht="18.75" customHeight="1">
      <c r="A63" s="17" t="s">
        <v>85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3501710.42</v>
      </c>
      <c r="I63" s="43">
        <v>0</v>
      </c>
      <c r="J63" s="43"/>
      <c r="K63" s="43"/>
      <c r="L63" s="43">
        <v>0</v>
      </c>
      <c r="M63" s="43">
        <v>0</v>
      </c>
      <c r="N63" s="34">
        <f t="shared" si="19"/>
        <v>3501710.42</v>
      </c>
    </row>
    <row r="64" spans="1:14" ht="18.75" customHeight="1">
      <c r="A64" s="17" t="s">
        <v>91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9557355.81</v>
      </c>
      <c r="J64" s="43"/>
      <c r="K64" s="43"/>
      <c r="L64" s="43">
        <v>0</v>
      </c>
      <c r="M64" s="43">
        <v>0</v>
      </c>
      <c r="N64" s="31">
        <f t="shared" si="19"/>
        <v>9557355.81</v>
      </c>
    </row>
    <row r="65" spans="1:14" ht="18.75" customHeight="1">
      <c r="A65" s="17" t="s">
        <v>86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7662933.92</v>
      </c>
      <c r="K65" s="43"/>
      <c r="L65" s="43">
        <v>0</v>
      </c>
      <c r="M65" s="43">
        <v>0</v>
      </c>
      <c r="N65" s="34">
        <f t="shared" si="19"/>
        <v>7662933.92</v>
      </c>
    </row>
    <row r="66" spans="1:14" ht="18.75" customHeight="1">
      <c r="A66" s="17" t="s">
        <v>87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/>
      <c r="K66" s="31">
        <v>9600614.68</v>
      </c>
      <c r="L66" s="43">
        <v>0</v>
      </c>
      <c r="M66" s="43">
        <v>0</v>
      </c>
      <c r="N66" s="31">
        <f t="shared" si="19"/>
        <v>9600614.68</v>
      </c>
    </row>
    <row r="67" spans="1:14" ht="18.75" customHeight="1">
      <c r="A67" s="17" t="s">
        <v>88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/>
      <c r="K67" s="44"/>
      <c r="L67" s="31">
        <v>4926012.21</v>
      </c>
      <c r="M67" s="43">
        <v>0</v>
      </c>
      <c r="N67" s="34">
        <f t="shared" si="19"/>
        <v>4926012.21</v>
      </c>
    </row>
    <row r="68" spans="1:14" ht="18.75" customHeight="1">
      <c r="A68" s="17" t="s">
        <v>89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/>
      <c r="K68" s="43"/>
      <c r="L68" s="43">
        <v>0</v>
      </c>
      <c r="M68" s="31">
        <v>4296905.31</v>
      </c>
      <c r="N68" s="31">
        <f t="shared" si="19"/>
        <v>4296905.31</v>
      </c>
    </row>
    <row r="69" spans="1:14" ht="18.75" customHeight="1">
      <c r="A69" s="40" t="s">
        <v>90</v>
      </c>
      <c r="B69" s="38">
        <v>6000941.36</v>
      </c>
      <c r="C69" s="38">
        <v>4017852.9</v>
      </c>
      <c r="D69" s="43">
        <v>0</v>
      </c>
      <c r="E69" s="38">
        <v>331367.18</v>
      </c>
      <c r="F69" s="38">
        <v>4286043</v>
      </c>
      <c r="G69" s="38">
        <v>6149415.81</v>
      </c>
      <c r="H69" s="38">
        <v>3925539.36</v>
      </c>
      <c r="I69" s="38">
        <v>7207990.58</v>
      </c>
      <c r="J69" s="38">
        <v>5038667.96</v>
      </c>
      <c r="K69" s="38">
        <v>6287653.88</v>
      </c>
      <c r="L69" s="38">
        <v>2690015.95</v>
      </c>
      <c r="M69" s="43">
        <v>0</v>
      </c>
      <c r="N69" s="38">
        <f>SUM(B69:M69)</f>
        <v>45935487.980000004</v>
      </c>
    </row>
    <row r="70" spans="1:14" ht="17.25" customHeight="1">
      <c r="A70" s="61"/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/>
      <c r="K70" s="62"/>
      <c r="L70" s="62">
        <v>0</v>
      </c>
      <c r="M70" s="62">
        <v>0</v>
      </c>
      <c r="N70" s="62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3">
        <v>1.9392271435808208</v>
      </c>
      <c r="C73" s="53">
        <v>1.9276400394035733</v>
      </c>
      <c r="D73" s="53">
        <v>0</v>
      </c>
      <c r="E73" s="53">
        <v>0</v>
      </c>
      <c r="F73" s="43">
        <v>0</v>
      </c>
      <c r="G73" s="43">
        <v>0</v>
      </c>
      <c r="H73" s="53">
        <v>0</v>
      </c>
      <c r="I73" s="53">
        <v>0</v>
      </c>
      <c r="J73" s="53">
        <v>0</v>
      </c>
      <c r="K73" s="43">
        <v>0</v>
      </c>
      <c r="L73" s="53">
        <v>0</v>
      </c>
      <c r="M73" s="53">
        <v>0</v>
      </c>
      <c r="N73" s="34"/>
    </row>
    <row r="74" spans="1:14" ht="18.75" customHeight="1">
      <c r="A74" s="17" t="s">
        <v>25</v>
      </c>
      <c r="B74" s="53">
        <v>1.694000020778789</v>
      </c>
      <c r="C74" s="53">
        <v>1.5945999920340943</v>
      </c>
      <c r="D74" s="53">
        <v>0</v>
      </c>
      <c r="E74" s="53">
        <v>0</v>
      </c>
      <c r="F74" s="43">
        <v>0</v>
      </c>
      <c r="G74" s="43">
        <v>0</v>
      </c>
      <c r="H74" s="53">
        <v>0</v>
      </c>
      <c r="I74" s="53">
        <v>0</v>
      </c>
      <c r="J74" s="53">
        <v>0</v>
      </c>
      <c r="K74" s="43">
        <v>0</v>
      </c>
      <c r="L74" s="53">
        <v>0</v>
      </c>
      <c r="M74" s="53">
        <v>0</v>
      </c>
      <c r="N74" s="34"/>
    </row>
    <row r="75" spans="1:14" ht="18.75" customHeight="1">
      <c r="A75" s="17" t="s">
        <v>49</v>
      </c>
      <c r="B75" s="53">
        <v>0</v>
      </c>
      <c r="C75" s="53">
        <v>0</v>
      </c>
      <c r="D75" s="24">
        <v>1.5791999810683748</v>
      </c>
      <c r="E75" s="53">
        <v>0</v>
      </c>
      <c r="F75" s="43">
        <v>0</v>
      </c>
      <c r="G75" s="43">
        <v>0</v>
      </c>
      <c r="H75" s="53">
        <v>0</v>
      </c>
      <c r="I75" s="53">
        <v>0</v>
      </c>
      <c r="J75" s="53">
        <v>0</v>
      </c>
      <c r="K75" s="43">
        <v>0</v>
      </c>
      <c r="L75" s="53">
        <v>0</v>
      </c>
      <c r="M75" s="53">
        <v>0</v>
      </c>
      <c r="N75" s="31"/>
    </row>
    <row r="76" spans="1:14" ht="18.75" customHeight="1">
      <c r="A76" s="17" t="s">
        <v>52</v>
      </c>
      <c r="B76" s="53">
        <v>0</v>
      </c>
      <c r="C76" s="53">
        <v>0</v>
      </c>
      <c r="D76" s="53">
        <v>0</v>
      </c>
      <c r="E76" s="53">
        <v>1.9472999712533539</v>
      </c>
      <c r="F76" s="43">
        <v>0</v>
      </c>
      <c r="G76" s="43">
        <v>0</v>
      </c>
      <c r="H76" s="53">
        <v>0</v>
      </c>
      <c r="I76" s="53">
        <v>0</v>
      </c>
      <c r="J76" s="53">
        <v>0</v>
      </c>
      <c r="K76" s="43">
        <v>0</v>
      </c>
      <c r="L76" s="53">
        <v>0</v>
      </c>
      <c r="M76" s="53">
        <v>0</v>
      </c>
      <c r="N76" s="34"/>
    </row>
    <row r="77" spans="1:14" ht="18.75" customHeight="1">
      <c r="A77" s="17" t="s">
        <v>53</v>
      </c>
      <c r="B77" s="53">
        <v>0</v>
      </c>
      <c r="C77" s="53">
        <v>0</v>
      </c>
      <c r="D77" s="53">
        <v>0</v>
      </c>
      <c r="E77" s="53">
        <v>0</v>
      </c>
      <c r="F77" s="53">
        <v>1.8175999749235516</v>
      </c>
      <c r="G77" s="43">
        <v>0</v>
      </c>
      <c r="H77" s="53">
        <v>0</v>
      </c>
      <c r="I77" s="53">
        <v>0</v>
      </c>
      <c r="J77" s="53">
        <v>0</v>
      </c>
      <c r="K77" s="43">
        <v>0</v>
      </c>
      <c r="L77" s="53">
        <v>0</v>
      </c>
      <c r="M77" s="53">
        <v>0</v>
      </c>
      <c r="N77" s="31"/>
    </row>
    <row r="78" spans="1:14" ht="18.75" customHeight="1">
      <c r="A78" s="17" t="s">
        <v>54</v>
      </c>
      <c r="B78" s="53">
        <v>0</v>
      </c>
      <c r="C78" s="53">
        <v>0</v>
      </c>
      <c r="D78" s="53">
        <v>0</v>
      </c>
      <c r="E78" s="53">
        <v>0</v>
      </c>
      <c r="F78" s="43">
        <v>0</v>
      </c>
      <c r="G78" s="53">
        <v>1.4482999839780677</v>
      </c>
      <c r="H78" s="53">
        <v>0</v>
      </c>
      <c r="I78" s="53">
        <v>0</v>
      </c>
      <c r="J78" s="53">
        <v>0</v>
      </c>
      <c r="K78" s="43">
        <v>0</v>
      </c>
      <c r="L78" s="53">
        <v>0</v>
      </c>
      <c r="M78" s="53">
        <v>0</v>
      </c>
      <c r="N78" s="34"/>
    </row>
    <row r="79" spans="1:14" ht="18.75" customHeight="1">
      <c r="A79" s="17" t="s">
        <v>56</v>
      </c>
      <c r="B79" s="53">
        <v>0</v>
      </c>
      <c r="C79" s="53">
        <v>0</v>
      </c>
      <c r="D79" s="53">
        <v>0</v>
      </c>
      <c r="E79" s="53">
        <v>0</v>
      </c>
      <c r="F79" s="43">
        <v>0</v>
      </c>
      <c r="G79" s="43">
        <v>0</v>
      </c>
      <c r="H79" s="53">
        <v>1.699514141366448</v>
      </c>
      <c r="I79" s="53">
        <v>0</v>
      </c>
      <c r="J79" s="53">
        <v>0</v>
      </c>
      <c r="K79" s="43">
        <v>0</v>
      </c>
      <c r="L79" s="53">
        <v>0</v>
      </c>
      <c r="M79" s="53">
        <v>0</v>
      </c>
      <c r="N79" s="34"/>
    </row>
    <row r="80" spans="1:14" ht="18.75" customHeight="1">
      <c r="A80" s="17" t="s">
        <v>55</v>
      </c>
      <c r="B80" s="53">
        <v>0</v>
      </c>
      <c r="C80" s="53">
        <v>0</v>
      </c>
      <c r="D80" s="53">
        <v>0</v>
      </c>
      <c r="E80" s="53">
        <v>0</v>
      </c>
      <c r="F80" s="43">
        <v>0</v>
      </c>
      <c r="G80" s="43">
        <v>0</v>
      </c>
      <c r="H80" s="53">
        <v>1.6201983298538623</v>
      </c>
      <c r="I80" s="53">
        <v>0</v>
      </c>
      <c r="J80" s="53">
        <v>0</v>
      </c>
      <c r="K80" s="43">
        <v>0</v>
      </c>
      <c r="L80" s="53">
        <v>0</v>
      </c>
      <c r="M80" s="53">
        <v>0</v>
      </c>
      <c r="N80" s="34"/>
    </row>
    <row r="81" spans="1:14" ht="18.75" customHeight="1">
      <c r="A81" s="17" t="s">
        <v>57</v>
      </c>
      <c r="B81" s="53">
        <v>0</v>
      </c>
      <c r="C81" s="53">
        <v>0</v>
      </c>
      <c r="D81" s="53">
        <v>0</v>
      </c>
      <c r="E81" s="53">
        <v>0</v>
      </c>
      <c r="F81" s="43">
        <v>0</v>
      </c>
      <c r="G81" s="43">
        <v>0</v>
      </c>
      <c r="H81" s="53">
        <v>0</v>
      </c>
      <c r="I81" s="53">
        <v>1.6404229351646424</v>
      </c>
      <c r="J81" s="53">
        <v>0</v>
      </c>
      <c r="K81" s="43">
        <v>0</v>
      </c>
      <c r="L81" s="53">
        <v>0</v>
      </c>
      <c r="M81" s="53">
        <v>0</v>
      </c>
      <c r="N81" s="31"/>
    </row>
    <row r="82" spans="1:14" ht="18.75" customHeight="1">
      <c r="A82" s="17" t="s">
        <v>58</v>
      </c>
      <c r="B82" s="53">
        <v>0</v>
      </c>
      <c r="C82" s="53">
        <v>0</v>
      </c>
      <c r="D82" s="53">
        <v>0</v>
      </c>
      <c r="E82" s="53">
        <v>0</v>
      </c>
      <c r="F82" s="43">
        <v>0</v>
      </c>
      <c r="G82" s="43">
        <v>0</v>
      </c>
      <c r="H82" s="53">
        <v>0</v>
      </c>
      <c r="I82" s="53">
        <v>0</v>
      </c>
      <c r="J82" s="53">
        <v>1.8491999873665592</v>
      </c>
      <c r="K82" s="43">
        <v>0</v>
      </c>
      <c r="L82" s="53">
        <v>0</v>
      </c>
      <c r="M82" s="53">
        <v>0</v>
      </c>
      <c r="N82" s="34"/>
    </row>
    <row r="83" spans="1:14" ht="18.75" customHeight="1">
      <c r="A83" s="17" t="s">
        <v>24</v>
      </c>
      <c r="B83" s="53">
        <v>0</v>
      </c>
      <c r="C83" s="53">
        <v>0</v>
      </c>
      <c r="D83" s="53">
        <v>0</v>
      </c>
      <c r="E83" s="53">
        <v>0</v>
      </c>
      <c r="F83" s="43">
        <v>0</v>
      </c>
      <c r="G83" s="43">
        <v>0</v>
      </c>
      <c r="H83" s="53">
        <v>0</v>
      </c>
      <c r="I83" s="53">
        <v>0</v>
      </c>
      <c r="J83" s="53">
        <v>0</v>
      </c>
      <c r="K83" s="24">
        <v>1.7678999799485955</v>
      </c>
      <c r="L83" s="53">
        <v>0</v>
      </c>
      <c r="M83" s="53">
        <v>0</v>
      </c>
      <c r="N83" s="31"/>
    </row>
    <row r="84" spans="1:14" ht="18.75" customHeight="1">
      <c r="A84" s="17" t="s">
        <v>59</v>
      </c>
      <c r="B84" s="53">
        <v>0</v>
      </c>
      <c r="C84" s="53">
        <v>0</v>
      </c>
      <c r="D84" s="53">
        <v>0</v>
      </c>
      <c r="E84" s="53">
        <v>0</v>
      </c>
      <c r="F84" s="43">
        <v>0</v>
      </c>
      <c r="G84" s="4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2.0998000467423203</v>
      </c>
      <c r="M84" s="53">
        <v>0</v>
      </c>
      <c r="N84" s="34"/>
    </row>
    <row r="85" spans="1:14" ht="18.75" customHeight="1">
      <c r="A85" s="40" t="s">
        <v>60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8">
        <v>2.0890001055576084</v>
      </c>
      <c r="N85" s="59"/>
    </row>
    <row r="86" spans="1:14" ht="68.25" customHeight="1">
      <c r="A86" s="74" t="s">
        <v>135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9" ht="14.25">
      <c r="B89" s="49"/>
    </row>
    <row r="90" ht="14.25">
      <c r="H90" s="50"/>
    </row>
    <row r="91" ht="14.25"/>
    <row r="92" spans="8:11" ht="14.25">
      <c r="H92" s="51"/>
      <c r="I92" s="52"/>
      <c r="J92" s="52"/>
      <c r="K92" s="52"/>
    </row>
  </sheetData>
  <sheetProtection/>
  <mergeCells count="7">
    <mergeCell ref="A86:N86"/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L31"/>
  <sheetViews>
    <sheetView showGridLines="0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1" sqref="A31:J31"/>
    </sheetView>
  </sheetViews>
  <sheetFormatPr defaultColWidth="9.00390625" defaultRowHeight="14.25"/>
  <cols>
    <col min="1" max="1" width="68.125" style="1" customWidth="1"/>
    <col min="2" max="4" width="16.25390625" style="1" customWidth="1"/>
    <col min="5" max="5" width="20.00390625" style="1" customWidth="1"/>
    <col min="6" max="6" width="16.25390625" style="1" customWidth="1"/>
    <col min="7" max="7" width="17.125" style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97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4</v>
      </c>
      <c r="B4" s="65" t="s">
        <v>99</v>
      </c>
      <c r="C4" s="65"/>
      <c r="D4" s="65"/>
      <c r="E4" s="65"/>
      <c r="F4" s="65"/>
      <c r="G4" s="65"/>
      <c r="H4" s="65"/>
      <c r="I4" s="65"/>
      <c r="J4" s="66" t="s">
        <v>5</v>
      </c>
    </row>
    <row r="5" spans="1:10" ht="38.25">
      <c r="A5" s="65"/>
      <c r="B5" s="4" t="s">
        <v>0</v>
      </c>
      <c r="C5" s="4" t="s">
        <v>1</v>
      </c>
      <c r="D5" s="4" t="s">
        <v>100</v>
      </c>
      <c r="E5" s="4" t="s">
        <v>101</v>
      </c>
      <c r="F5" s="4" t="s">
        <v>2</v>
      </c>
      <c r="G5" s="4" t="s">
        <v>102</v>
      </c>
      <c r="H5" s="4" t="s">
        <v>103</v>
      </c>
      <c r="I5" s="4" t="s">
        <v>104</v>
      </c>
      <c r="J5" s="65"/>
    </row>
    <row r="6" spans="1:10" ht="15.75">
      <c r="A6" s="65"/>
      <c r="B6" s="3" t="s">
        <v>105</v>
      </c>
      <c r="C6" s="3" t="s">
        <v>106</v>
      </c>
      <c r="D6" s="3" t="s">
        <v>107</v>
      </c>
      <c r="E6" s="3" t="s">
        <v>108</v>
      </c>
      <c r="F6" s="3" t="s">
        <v>109</v>
      </c>
      <c r="G6" s="3" t="s">
        <v>110</v>
      </c>
      <c r="H6" s="3" t="s">
        <v>111</v>
      </c>
      <c r="I6" s="3" t="s">
        <v>112</v>
      </c>
      <c r="J6" s="65"/>
    </row>
    <row r="7" spans="1:12" ht="33" customHeight="1">
      <c r="A7" s="2" t="s">
        <v>113</v>
      </c>
      <c r="B7" s="34">
        <v>35961.44</v>
      </c>
      <c r="C7" s="34">
        <v>23907.05</v>
      </c>
      <c r="D7" s="34">
        <v>145789.6</v>
      </c>
      <c r="E7" s="34">
        <v>54746.76</v>
      </c>
      <c r="F7" s="34">
        <v>36569.42</v>
      </c>
      <c r="G7" s="34">
        <v>459440.37</v>
      </c>
      <c r="H7" s="34">
        <v>107304.29</v>
      </c>
      <c r="I7" s="34">
        <v>27738.7</v>
      </c>
      <c r="J7" s="34">
        <f>SUM(B7:I7)</f>
        <v>891457.63</v>
      </c>
      <c r="L7" s="48"/>
    </row>
    <row r="8" spans="1:12" ht="15.75">
      <c r="A8" s="2" t="s">
        <v>114</v>
      </c>
      <c r="B8" s="31">
        <f aca="true" t="shared" si="0" ref="B8:J8">SUM(B9:B11)</f>
        <v>0</v>
      </c>
      <c r="C8" s="31">
        <f t="shared" si="0"/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L8" s="48"/>
    </row>
    <row r="9" spans="1:10" ht="24.75" customHeight="1">
      <c r="A9" s="13" t="s">
        <v>115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f>SUM(B9:I9)</f>
        <v>0</v>
      </c>
    </row>
    <row r="10" spans="1:10" ht="24" customHeight="1">
      <c r="A10" s="13" t="s">
        <v>116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f>SUM(B10:I10)</f>
        <v>0</v>
      </c>
    </row>
    <row r="11" spans="1:10" ht="24" customHeight="1">
      <c r="A11" s="13" t="s">
        <v>117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1">
        <f>SUM(B11:I11)</f>
        <v>0</v>
      </c>
    </row>
    <row r="12" spans="1:12" ht="15.75">
      <c r="A12" s="37"/>
      <c r="B12" s="19"/>
      <c r="C12" s="19"/>
      <c r="D12" s="19"/>
      <c r="E12" s="19"/>
      <c r="F12" s="19"/>
      <c r="G12" s="19"/>
      <c r="H12" s="19"/>
      <c r="I12" s="19"/>
      <c r="J12" s="20"/>
      <c r="L12" s="48"/>
    </row>
    <row r="13" spans="1:12" ht="15.75">
      <c r="A13" s="2" t="s">
        <v>118</v>
      </c>
      <c r="B13" s="34">
        <f>+B7+B8</f>
        <v>35961.44</v>
      </c>
      <c r="C13" s="34">
        <f aca="true" t="shared" si="1" ref="C13:I13">+C7+C8</f>
        <v>23907.05</v>
      </c>
      <c r="D13" s="34">
        <f t="shared" si="1"/>
        <v>145789.6</v>
      </c>
      <c r="E13" s="34">
        <f t="shared" si="1"/>
        <v>54746.76</v>
      </c>
      <c r="F13" s="34">
        <f t="shared" si="1"/>
        <v>36569.42</v>
      </c>
      <c r="G13" s="34">
        <f t="shared" si="1"/>
        <v>459440.37</v>
      </c>
      <c r="H13" s="34">
        <f t="shared" si="1"/>
        <v>107304.29</v>
      </c>
      <c r="I13" s="34">
        <f t="shared" si="1"/>
        <v>27738.7</v>
      </c>
      <c r="J13" s="34">
        <f>SUM(B13:I13)</f>
        <v>891457.63</v>
      </c>
      <c r="L13" s="48"/>
    </row>
    <row r="14" spans="1:12" ht="15.75">
      <c r="A14" s="40"/>
      <c r="B14" s="56"/>
      <c r="C14" s="56"/>
      <c r="D14" s="56"/>
      <c r="E14" s="56"/>
      <c r="F14" s="56"/>
      <c r="G14" s="56"/>
      <c r="H14" s="56"/>
      <c r="I14" s="56"/>
      <c r="J14" s="57"/>
      <c r="L14" s="39"/>
    </row>
    <row r="15" spans="1:10" ht="14.25">
      <c r="A15" s="67"/>
      <c r="B15" s="68"/>
      <c r="C15" s="68"/>
      <c r="D15" s="68"/>
      <c r="E15" s="68"/>
      <c r="F15" s="68"/>
      <c r="G15" s="68"/>
      <c r="H15" s="68"/>
      <c r="I15" s="68"/>
      <c r="J15" s="69"/>
    </row>
    <row r="16" spans="1:12" ht="17.25" customHeight="1">
      <c r="A16" s="2" t="s">
        <v>119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34">
        <f>SUM(J17:J30)</f>
        <v>891457.6300000001</v>
      </c>
      <c r="L16" s="48"/>
    </row>
    <row r="17" spans="1:10" ht="17.25" customHeight="1">
      <c r="A17" s="17" t="s">
        <v>120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34">
        <f>SUM(B17:I17)</f>
        <v>0</v>
      </c>
    </row>
    <row r="18" spans="1:10" ht="17.25" customHeight="1">
      <c r="A18" s="17" t="s">
        <v>121</v>
      </c>
      <c r="B18" s="44">
        <v>0</v>
      </c>
      <c r="C18" s="44">
        <v>0</v>
      </c>
      <c r="D18" s="43">
        <v>0</v>
      </c>
      <c r="E18" s="44">
        <v>53038.99</v>
      </c>
      <c r="F18" s="43">
        <v>0</v>
      </c>
      <c r="G18" s="43">
        <v>0</v>
      </c>
      <c r="H18" s="43">
        <v>0</v>
      </c>
      <c r="I18" s="43">
        <v>0</v>
      </c>
      <c r="J18" s="34">
        <f aca="true" t="shared" si="2" ref="J18:J30">SUM(B18:I18)</f>
        <v>53038.99</v>
      </c>
    </row>
    <row r="19" spans="1:10" ht="17.25" customHeight="1">
      <c r="A19" s="17" t="s">
        <v>122</v>
      </c>
      <c r="B19" s="44">
        <v>35961.44</v>
      </c>
      <c r="C19" s="43">
        <v>23907.05</v>
      </c>
      <c r="D19" s="31">
        <v>82469.21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31">
        <f t="shared" si="2"/>
        <v>142337.7</v>
      </c>
    </row>
    <row r="20" spans="1:10" ht="17.25" customHeight="1">
      <c r="A20" s="17" t="s">
        <v>123</v>
      </c>
      <c r="B20" s="43">
        <v>0</v>
      </c>
      <c r="C20" s="43">
        <v>0</v>
      </c>
      <c r="D20" s="44">
        <v>57178.57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34">
        <f t="shared" si="2"/>
        <v>57178.57</v>
      </c>
    </row>
    <row r="21" spans="1:10" ht="17.25" customHeight="1">
      <c r="A21" s="17" t="s">
        <v>124</v>
      </c>
      <c r="B21" s="43">
        <v>0</v>
      </c>
      <c r="C21" s="43">
        <v>0</v>
      </c>
      <c r="D21" s="44">
        <v>6141.82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31">
        <f t="shared" si="2"/>
        <v>6141.82</v>
      </c>
    </row>
    <row r="22" spans="1:10" ht="17.25" customHeight="1">
      <c r="A22" s="17" t="s">
        <v>125</v>
      </c>
      <c r="B22" s="43">
        <v>0</v>
      </c>
      <c r="C22" s="43">
        <v>0</v>
      </c>
      <c r="D22" s="44">
        <v>0</v>
      </c>
      <c r="E22" s="43">
        <v>0</v>
      </c>
      <c r="F22" s="44">
        <v>6591.52</v>
      </c>
      <c r="G22" s="43">
        <v>0</v>
      </c>
      <c r="H22" s="43">
        <v>0</v>
      </c>
      <c r="I22" s="43">
        <v>0</v>
      </c>
      <c r="J22" s="34">
        <f t="shared" si="2"/>
        <v>6591.52</v>
      </c>
    </row>
    <row r="23" spans="1:10" ht="17.25" customHeight="1">
      <c r="A23" s="17" t="s">
        <v>126</v>
      </c>
      <c r="B23" s="43">
        <v>0</v>
      </c>
      <c r="C23" s="43">
        <v>0</v>
      </c>
      <c r="D23" s="43">
        <v>0</v>
      </c>
      <c r="E23" s="44">
        <v>0</v>
      </c>
      <c r="F23" s="43">
        <v>0</v>
      </c>
      <c r="G23" s="43">
        <v>0</v>
      </c>
      <c r="H23" s="43">
        <v>0</v>
      </c>
      <c r="I23" s="43">
        <v>0</v>
      </c>
      <c r="J23" s="34">
        <f t="shared" si="2"/>
        <v>0</v>
      </c>
    </row>
    <row r="24" spans="1:10" ht="17.25" customHeight="1">
      <c r="A24" s="17" t="s">
        <v>127</v>
      </c>
      <c r="B24" s="43">
        <v>0</v>
      </c>
      <c r="C24" s="43">
        <v>0</v>
      </c>
      <c r="D24" s="43">
        <v>0</v>
      </c>
      <c r="E24" s="44">
        <v>0</v>
      </c>
      <c r="F24" s="43">
        <v>0</v>
      </c>
      <c r="G24" s="43">
        <v>0</v>
      </c>
      <c r="H24" s="43">
        <v>0</v>
      </c>
      <c r="I24" s="43">
        <v>0</v>
      </c>
      <c r="J24" s="34">
        <f t="shared" si="2"/>
        <v>0</v>
      </c>
    </row>
    <row r="25" spans="1:10" ht="17.25" customHeight="1">
      <c r="A25" s="17" t="s">
        <v>128</v>
      </c>
      <c r="B25" s="43">
        <v>0</v>
      </c>
      <c r="C25" s="43">
        <v>0</v>
      </c>
      <c r="D25" s="43">
        <v>0</v>
      </c>
      <c r="E25" s="31">
        <v>1707.77</v>
      </c>
      <c r="F25" s="43">
        <v>0</v>
      </c>
      <c r="G25" s="43">
        <v>0</v>
      </c>
      <c r="H25" s="43">
        <v>0</v>
      </c>
      <c r="I25" s="43">
        <v>0</v>
      </c>
      <c r="J25" s="31">
        <f t="shared" si="2"/>
        <v>1707.77</v>
      </c>
    </row>
    <row r="26" spans="1:10" ht="17.25" customHeight="1">
      <c r="A26" s="17" t="s">
        <v>129</v>
      </c>
      <c r="B26" s="43">
        <v>0</v>
      </c>
      <c r="C26" s="43">
        <v>0</v>
      </c>
      <c r="D26" s="43">
        <v>0</v>
      </c>
      <c r="E26" s="43">
        <v>0</v>
      </c>
      <c r="F26" s="44">
        <v>29977.9</v>
      </c>
      <c r="G26" s="43">
        <v>0</v>
      </c>
      <c r="H26" s="43">
        <v>0</v>
      </c>
      <c r="I26" s="43">
        <v>0</v>
      </c>
      <c r="J26" s="34">
        <f t="shared" si="2"/>
        <v>29977.9</v>
      </c>
    </row>
    <row r="27" spans="1:10" ht="17.25" customHeight="1">
      <c r="A27" s="17" t="s">
        <v>130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31">
        <v>459440.37</v>
      </c>
      <c r="H27" s="44">
        <v>107304.29</v>
      </c>
      <c r="I27" s="43">
        <v>0</v>
      </c>
      <c r="J27" s="31">
        <f t="shared" si="2"/>
        <v>566744.66</v>
      </c>
    </row>
    <row r="28" spans="1:10" ht="17.25" customHeight="1">
      <c r="A28" s="17" t="s">
        <v>131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3">
        <v>0</v>
      </c>
      <c r="I28" s="43">
        <v>0</v>
      </c>
      <c r="J28" s="34">
        <f t="shared" si="2"/>
        <v>0</v>
      </c>
    </row>
    <row r="29" spans="1:10" ht="17.25" customHeight="1">
      <c r="A29" s="17" t="s">
        <v>132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31">
        <v>10272.07</v>
      </c>
      <c r="J29" s="31">
        <f t="shared" si="2"/>
        <v>10272.07</v>
      </c>
    </row>
    <row r="30" spans="1:10" ht="17.25" customHeight="1">
      <c r="A30" s="40" t="s">
        <v>133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1">
        <v>17466.63</v>
      </c>
      <c r="J30" s="38">
        <f t="shared" si="2"/>
        <v>17466.63</v>
      </c>
    </row>
    <row r="31" spans="1:11" ht="45" customHeight="1">
      <c r="A31" s="72" t="s">
        <v>134</v>
      </c>
      <c r="B31" s="72"/>
      <c r="C31" s="72"/>
      <c r="D31" s="72"/>
      <c r="E31" s="72"/>
      <c r="F31" s="72"/>
      <c r="G31" s="72"/>
      <c r="H31" s="72"/>
      <c r="I31" s="72"/>
      <c r="J31" s="72"/>
      <c r="K31" s="73"/>
    </row>
  </sheetData>
  <sheetProtection/>
  <mergeCells count="6">
    <mergeCell ref="A1:J1"/>
    <mergeCell ref="A2:J2"/>
    <mergeCell ref="A4:A6"/>
    <mergeCell ref="B4:I4"/>
    <mergeCell ref="J4:J6"/>
    <mergeCell ref="A31:J31"/>
  </mergeCells>
  <printOptions horizontalCentered="1"/>
  <pageMargins left="0.5118110236220472" right="0.5118110236220472" top="0.6299212598425197" bottom="0.2755905511811024" header="0.31496062992125984" footer="0.31496062992125984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2014-12-16T19:24:17Z</dcterms:modified>
  <cp:category/>
  <cp:version/>
  <cp:contentType/>
  <cp:contentStatus/>
</cp:coreProperties>
</file>