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  <sheet name="REVISAO PERMISSAO" sheetId="2" r:id="rId2"/>
  </sheets>
  <definedNames>
    <definedName name="_xlnm.Print_Titles" localSheetId="0">'DETALHAMENTO SUBSISTEMA LOCAL'!$1:$6</definedName>
    <definedName name="_xlnm.Print_Titles" localSheetId="1">'REVISAO PERMISSAO'!$1:$6</definedName>
  </definedNames>
  <calcPr fullCalcOnLoad="1"/>
</workbook>
</file>

<file path=xl/sharedStrings.xml><?xml version="1.0" encoding="utf-8"?>
<sst xmlns="http://schemas.openxmlformats.org/spreadsheetml/2006/main" count="144" uniqueCount="136">
  <si>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</si>
  <si>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</si>
  <si>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</si>
  <si>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</si>
  <si>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</si>
  <si>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</si>
  <si>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</si>
  <si>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</si>
  <si>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</si>
  <si>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</si>
  <si>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</si>
  <si>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</si>
  <si>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</si>
  <si>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</si>
  <si>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</si>
  <si>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</si>
  <si>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</si>
  <si>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</si>
  <si>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</si>
  <si>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</si>
  <si>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</si>
  <si>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</si>
  <si>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</si>
  <si>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</si>
  <si>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</si>
  <si>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</si>
  <si>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</si>
  <si>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</si>
  <si>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</si>
  <si>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</si>
  <si>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</si>
  <si>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</si>
  <si>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</si>
  <si>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</si>
  <si>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</si>
  <si>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</si>
  <si>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</si>
  <si>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</si>
  <si>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</si>
  <si>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</si>
  <si>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</si>
  <si>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</si>
  <si>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</si>
  <si>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</si>
  <si>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</si>
  <si>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</si>
  <si>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</si>
  <si>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</si>
  <si>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</si>
  <si>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</si>
  <si>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</si>
  <si>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</si>
  <si>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</si>
  <si>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</si>
  <si>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</si>
  <si>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</si>
  <si>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</si>
  <si>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</si>
  <si>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</si>
  <si>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</si>
  <si>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</si>
  <si>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</si>
  <si>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</si>
  <si>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</si>
  <si>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</si>
  <si>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</si>
  <si>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</si>
  <si>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</si>
  <si>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</si>
  <si>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</si>
  <si>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</si>
  <si>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</si>
  <si>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</si>
  <si>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</si>
  <si>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</si>
  <si>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</si>
  <si>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</si>
  <si>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</si>
  <si>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</si>
  <si>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</si>
  <si>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</si>
  <si>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</si>
  <si>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</si>
  <si>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</si>
  <si>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</si>
  <si>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</si>
  <si>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</si>
  <si>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</si>
  <si>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</si>
  <si>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</si>
  <si>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</si>
  <si>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</si>
  <si>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</si>
  <si>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</si>
  <si>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</si>
  <si>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</si>
  <si>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</si>
  <si>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17/11/14 - VENCIMENTO 25/11/14</t>
  </si>
  <si>
    <t>DEMONSTRATIVO DE REMUNERAÇÃO DOS PERMISSIONÁRIOS</t>
  </si>
  <si>
    <t>PERMISSIONÁRIAS</t>
  </si>
  <si>
    <t xml:space="preserve">Consórcio Aliança Paulistana            </t>
  </si>
  <si>
    <t xml:space="preserve">Transcooper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</si>
  <si>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</si>
  <si>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</si>
  <si>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</si>
  <si>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</si>
  <si>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</si>
  <si>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</si>
  <si>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</si>
  <si>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</si>
  <si>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</si>
  <si>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</si>
  <si>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</si>
  <si>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1. Revisão de Remuneração pelo Transporte Coletivo (1)</t>
  </si>
  <si>
    <t>2. Ajustes Contratuais (2.1+ 2.2 + 2.3)</t>
  </si>
  <si>
    <t>2.1. Multas do Regulamento de Sanções e Multas - RESAM</t>
  </si>
  <si>
    <t>2.2. Multa Contratual</t>
  </si>
  <si>
    <t>2.3. Prejuízo Causado ao Sistema por uso Indevido do Bilhete Único</t>
  </si>
  <si>
    <t>3. Remuneração Líquida a Pagar aos Permissionários (1. + 2.)</t>
  </si>
  <si>
    <t>4. Distribuição da Remuneração entre as Cooperativas e Cooperados</t>
  </si>
  <si>
    <t>4.1. Fênix</t>
  </si>
  <si>
    <t>4.2. Transcooper</t>
  </si>
  <si>
    <t>4.3. Paulistana</t>
  </si>
  <si>
    <t>4.4. Paulistana I</t>
  </si>
  <si>
    <t>4.5. Paulistana II</t>
  </si>
  <si>
    <t>4.6. Nova Aliança</t>
  </si>
  <si>
    <t>4.7. Transcooper II</t>
  </si>
  <si>
    <t>4.8. Transcooper III</t>
  </si>
  <si>
    <t>4.9. Transcooper IV</t>
  </si>
  <si>
    <t>4.10. Coopertranse</t>
  </si>
  <si>
    <t>4.11. Cooperpam</t>
  </si>
  <si>
    <t>4.12. Cooperlider</t>
  </si>
  <si>
    <t>4.13. Cooperalfa</t>
  </si>
  <si>
    <t>4.14. Unicoopers</t>
  </si>
  <si>
    <t>VENCIMENTO 25/11/14</t>
  </si>
  <si>
    <t>Nota: (1) Considera o período de 03 a 17/07/14 para a Cooperpam (área 6); período de 15 a 18/07/14 para Paulistana; período de 15 a 17/07/14 para Paulistana I, período de 16 a 17/07/14 para Transcooper (área 4); período de 16 a 18/07/14 para Cooperpam (área 7); dia 15/07/14 para Paulistana II; dia 16/07/14 para Transcooper (áreas 1, 2) e Nova Aliança (área 5);  dia 18/07/14 para Transcooper IV, Coopertranse, Cooperalfa e Unicoopers.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</si>
</sst>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9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9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3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3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3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3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3" applyNumberFormat="1" applyFont="1" applyFill="1" applyBorder="1" applyAlignment="1">
      <alignment horizontal="center" vertical="center"/>
    </xf>
    <xf numFmtId="173" fontId="42" fillId="0" borderId="10" xfId="53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3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43" fontId="0" fillId="0" borderId="0" xfId="53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3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2" fillId="0" borderId="10" xfId="53" applyNumberFormat="1" applyFont="1" applyBorder="1" applyAlignment="1">
      <alignment vertical="center"/>
    </xf>
    <xf numFmtId="173" fontId="42" fillId="0" borderId="14" xfId="53" applyNumberFormat="1" applyFont="1" applyBorder="1" applyAlignment="1">
      <alignment vertical="center"/>
    </xf>
    <xf numFmtId="43" fontId="42" fillId="0" borderId="10" xfId="53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3" applyFont="1" applyFill="1" applyBorder="1" applyAlignment="1">
      <alignment vertical="center"/>
    </xf>
    <xf numFmtId="173" fontId="42" fillId="0" borderId="14" xfId="53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2"/>
    </xf>
    <xf numFmtId="43" fontId="0" fillId="0" borderId="12" xfId="45" applyNumberFormat="1" applyFont="1" applyBorder="1" applyAlignment="1">
      <alignment vertical="center"/>
    </xf>
    <xf numFmtId="43" fontId="0" fillId="0" borderId="12" xfId="45" applyNumberFormat="1" applyFont="1" applyFill="1" applyBorder="1" applyAlignment="1">
      <alignment vertical="center"/>
    </xf>
    <xf numFmtId="43" fontId="42" fillId="0" borderId="14" xfId="45" applyNumberFormat="1" applyFont="1" applyBorder="1" applyAlignment="1">
      <alignment vertical="center"/>
    </xf>
    <xf numFmtId="170" fontId="42" fillId="0" borderId="14" xfId="45" applyFont="1" applyBorder="1" applyAlignment="1">
      <alignment vertical="center"/>
    </xf>
    <xf numFmtId="0" fontId="44" fillId="0" borderId="0" xfId="48" applyNumberFormat="1" applyFont="1" applyAlignment="1">
      <alignment vertical="center" wrapText="1"/>
      <protection/>
    </xf>
    <xf numFmtId="0" fontId="44" fillId="0" borderId="15" xfId="48" applyNumberFormat="1" applyFont="1" applyBorder="1" applyAlignment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31</xdr:row>
      <xdr:rowOff>0</xdr:rowOff>
    </xdr:from>
    <xdr:to>
      <xdr:col>2</xdr:col>
      <xdr:colOff>914400</xdr:colOff>
      <xdr:row>32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783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914400</xdr:colOff>
      <xdr:row>32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783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914400</xdr:colOff>
      <xdr:row>32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783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503153</v>
      </c>
      <c r="C7" s="10">
        <f>C8+C20+C24</f>
        <v>388198</v>
      </c>
      <c r="D7" s="10">
        <f>D8+D20+D24</f>
        <v>369604</v>
      </c>
      <c r="E7" s="10">
        <f>E8+E20+E24</f>
        <v>86769</v>
      </c>
      <c r="F7" s="10">
        <f aca="true" t="shared" si="0" ref="F7:M7">F8+F20+F24</f>
        <v>301733</v>
      </c>
      <c r="G7" s="10">
        <f t="shared" si="0"/>
        <v>508764</v>
      </c>
      <c r="H7" s="10">
        <f t="shared" si="0"/>
        <v>494183</v>
      </c>
      <c r="I7" s="10">
        <f t="shared" si="0"/>
        <v>425719</v>
      </c>
      <c r="J7" s="10">
        <f t="shared" si="0"/>
        <v>314036</v>
      </c>
      <c r="K7" s="10">
        <f t="shared" si="0"/>
        <v>370152</v>
      </c>
      <c r="L7" s="10">
        <f t="shared" si="0"/>
        <v>166493</v>
      </c>
      <c r="M7" s="10">
        <f t="shared" si="0"/>
        <v>97306</v>
      </c>
      <c r="N7" s="10">
        <f>+N8+N20+N24</f>
        <v>4026110</v>
      </c>
      <c r="P7" s="41"/>
    </row>
    <row r="8" spans="1:14" ht="18.75" customHeight="1">
      <c r="A8" s="11" t="s">
        <v>34</v>
      </c>
      <c r="B8" s="12">
        <f>+B9+B12+B16</f>
        <v>283344</v>
      </c>
      <c r="C8" s="12">
        <f>+C9+C12+C16</f>
        <v>230036</v>
      </c>
      <c r="D8" s="12">
        <f>+D9+D12+D16</f>
        <v>232005</v>
      </c>
      <c r="E8" s="12">
        <f>+E9+E12+E16</f>
        <v>52178</v>
      </c>
      <c r="F8" s="12">
        <f aca="true" t="shared" si="1" ref="F8:M8">+F9+F12+F16</f>
        <v>178106</v>
      </c>
      <c r="G8" s="12">
        <f t="shared" si="1"/>
        <v>305432</v>
      </c>
      <c r="H8" s="12">
        <f t="shared" si="1"/>
        <v>283983</v>
      </c>
      <c r="I8" s="12">
        <f t="shared" si="1"/>
        <v>246634</v>
      </c>
      <c r="J8" s="12">
        <f t="shared" si="1"/>
        <v>186744</v>
      </c>
      <c r="K8" s="12">
        <f t="shared" si="1"/>
        <v>201616</v>
      </c>
      <c r="L8" s="12">
        <f t="shared" si="1"/>
        <v>100294</v>
      </c>
      <c r="M8" s="12">
        <f t="shared" si="1"/>
        <v>61694</v>
      </c>
      <c r="N8" s="12">
        <f>SUM(B8:M8)</f>
        <v>2362066</v>
      </c>
    </row>
    <row r="9" spans="1:14" ht="18.75" customHeight="1">
      <c r="A9" s="13" t="s">
        <v>7</v>
      </c>
      <c r="B9" s="14">
        <v>34732</v>
      </c>
      <c r="C9" s="14">
        <v>34452</v>
      </c>
      <c r="D9" s="14">
        <v>21609</v>
      </c>
      <c r="E9" s="14">
        <v>6105</v>
      </c>
      <c r="F9" s="14">
        <v>17279</v>
      </c>
      <c r="G9" s="14">
        <v>33280</v>
      </c>
      <c r="H9" s="14">
        <v>42023</v>
      </c>
      <c r="I9" s="14">
        <v>21320</v>
      </c>
      <c r="J9" s="14">
        <v>25549</v>
      </c>
      <c r="K9" s="14">
        <v>20381</v>
      </c>
      <c r="L9" s="14">
        <v>15162</v>
      </c>
      <c r="M9" s="14">
        <v>9190</v>
      </c>
      <c r="N9" s="12">
        <f aca="true" t="shared" si="2" ref="N9:N19">SUM(B9:M9)</f>
        <v>281082</v>
      </c>
    </row>
    <row r="10" spans="1:14" ht="18.75" customHeight="1">
      <c r="A10" s="15" t="s">
        <v>8</v>
      </c>
      <c r="B10" s="14">
        <f>+B9-B11</f>
        <v>34732</v>
      </c>
      <c r="C10" s="14">
        <f>+C9-C11</f>
        <v>34452</v>
      </c>
      <c r="D10" s="14">
        <f>+D9-D11</f>
        <v>21609</v>
      </c>
      <c r="E10" s="14">
        <f>+E9-E11</f>
        <v>6105</v>
      </c>
      <c r="F10" s="14">
        <f aca="true" t="shared" si="3" ref="F10:M10">+F9-F11</f>
        <v>17279</v>
      </c>
      <c r="G10" s="14">
        <f t="shared" si="3"/>
        <v>33280</v>
      </c>
      <c r="H10" s="14">
        <f t="shared" si="3"/>
        <v>42023</v>
      </c>
      <c r="I10" s="14">
        <f t="shared" si="3"/>
        <v>21320</v>
      </c>
      <c r="J10" s="14">
        <f t="shared" si="3"/>
        <v>25549</v>
      </c>
      <c r="K10" s="14">
        <f t="shared" si="3"/>
        <v>20381</v>
      </c>
      <c r="L10" s="14">
        <f t="shared" si="3"/>
        <v>15162</v>
      </c>
      <c r="M10" s="14">
        <f t="shared" si="3"/>
        <v>9190</v>
      </c>
      <c r="N10" s="12">
        <f t="shared" si="2"/>
        <v>281082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238802</v>
      </c>
      <c r="C12" s="14">
        <f>C13+C14+C15</f>
        <v>187382</v>
      </c>
      <c r="D12" s="14">
        <f>D13+D14+D15</f>
        <v>204990</v>
      </c>
      <c r="E12" s="14">
        <f>E13+E14+E15</f>
        <v>44608</v>
      </c>
      <c r="F12" s="14">
        <f aca="true" t="shared" si="4" ref="F12:M12">F13+F14+F15</f>
        <v>154390</v>
      </c>
      <c r="G12" s="14">
        <f t="shared" si="4"/>
        <v>262413</v>
      </c>
      <c r="H12" s="14">
        <f t="shared" si="4"/>
        <v>233279</v>
      </c>
      <c r="I12" s="14">
        <f t="shared" si="4"/>
        <v>217935</v>
      </c>
      <c r="J12" s="14">
        <f t="shared" si="4"/>
        <v>155680</v>
      </c>
      <c r="K12" s="14">
        <f t="shared" si="4"/>
        <v>174774</v>
      </c>
      <c r="L12" s="14">
        <f t="shared" si="4"/>
        <v>82646</v>
      </c>
      <c r="M12" s="14">
        <f t="shared" si="4"/>
        <v>51219</v>
      </c>
      <c r="N12" s="12">
        <f t="shared" si="2"/>
        <v>2008118</v>
      </c>
    </row>
    <row r="13" spans="1:14" ht="18.75" customHeight="1">
      <c r="A13" s="15" t="s">
        <v>10</v>
      </c>
      <c r="B13" s="14">
        <v>103062</v>
      </c>
      <c r="C13" s="14">
        <v>81445</v>
      </c>
      <c r="D13" s="14">
        <v>90258</v>
      </c>
      <c r="E13" s="14">
        <v>19418</v>
      </c>
      <c r="F13" s="14">
        <v>66379</v>
      </c>
      <c r="G13" s="14">
        <v>115333</v>
      </c>
      <c r="H13" s="14">
        <v>107202</v>
      </c>
      <c r="I13" s="14">
        <v>99906</v>
      </c>
      <c r="J13" s="14">
        <v>68725</v>
      </c>
      <c r="K13" s="14">
        <v>77506</v>
      </c>
      <c r="L13" s="14">
        <v>37194</v>
      </c>
      <c r="M13" s="14">
        <v>22222</v>
      </c>
      <c r="N13" s="12">
        <f t="shared" si="2"/>
        <v>888650</v>
      </c>
    </row>
    <row r="14" spans="1:14" ht="18.75" customHeight="1">
      <c r="A14" s="15" t="s">
        <v>11</v>
      </c>
      <c r="B14" s="14">
        <v>103873</v>
      </c>
      <c r="C14" s="14">
        <v>77823</v>
      </c>
      <c r="D14" s="14">
        <v>93070</v>
      </c>
      <c r="E14" s="14">
        <v>18682</v>
      </c>
      <c r="F14" s="14">
        <v>66097</v>
      </c>
      <c r="G14" s="14">
        <v>110208</v>
      </c>
      <c r="H14" s="14">
        <v>96288</v>
      </c>
      <c r="I14" s="14">
        <v>93278</v>
      </c>
      <c r="J14" s="14">
        <v>66994</v>
      </c>
      <c r="K14" s="14">
        <v>75622</v>
      </c>
      <c r="L14" s="14">
        <v>36613</v>
      </c>
      <c r="M14" s="14">
        <v>23678</v>
      </c>
      <c r="N14" s="12">
        <f t="shared" si="2"/>
        <v>862226</v>
      </c>
    </row>
    <row r="15" spans="1:14" ht="18.75" customHeight="1">
      <c r="A15" s="15" t="s">
        <v>12</v>
      </c>
      <c r="B15" s="14">
        <v>31867</v>
      </c>
      <c r="C15" s="14">
        <v>28114</v>
      </c>
      <c r="D15" s="14">
        <v>21662</v>
      </c>
      <c r="E15" s="14">
        <v>6508</v>
      </c>
      <c r="F15" s="14">
        <v>21914</v>
      </c>
      <c r="G15" s="14">
        <v>36872</v>
      </c>
      <c r="H15" s="14">
        <v>29789</v>
      </c>
      <c r="I15" s="14">
        <v>24751</v>
      </c>
      <c r="J15" s="14">
        <v>19961</v>
      </c>
      <c r="K15" s="14">
        <v>21646</v>
      </c>
      <c r="L15" s="14">
        <v>8839</v>
      </c>
      <c r="M15" s="14">
        <v>5319</v>
      </c>
      <c r="N15" s="12">
        <f t="shared" si="2"/>
        <v>257242</v>
      </c>
    </row>
    <row r="16" spans="1:14" ht="18.75" customHeight="1">
      <c r="A16" s="16" t="s">
        <v>33</v>
      </c>
      <c r="B16" s="14">
        <f>B17+B18+B19</f>
        <v>9810</v>
      </c>
      <c r="C16" s="14">
        <f>C17+C18+C19</f>
        <v>8202</v>
      </c>
      <c r="D16" s="14">
        <f>D17+D18+D19</f>
        <v>5406</v>
      </c>
      <c r="E16" s="14">
        <f>E17+E18+E19</f>
        <v>1465</v>
      </c>
      <c r="F16" s="14">
        <f aca="true" t="shared" si="5" ref="F16:M16">F17+F18+F19</f>
        <v>6437</v>
      </c>
      <c r="G16" s="14">
        <f t="shared" si="5"/>
        <v>9739</v>
      </c>
      <c r="H16" s="14">
        <f t="shared" si="5"/>
        <v>8681</v>
      </c>
      <c r="I16" s="14">
        <f t="shared" si="5"/>
        <v>7379</v>
      </c>
      <c r="J16" s="14">
        <f t="shared" si="5"/>
        <v>5515</v>
      </c>
      <c r="K16" s="14">
        <f t="shared" si="5"/>
        <v>6461</v>
      </c>
      <c r="L16" s="14">
        <f t="shared" si="5"/>
        <v>2486</v>
      </c>
      <c r="M16" s="14">
        <f t="shared" si="5"/>
        <v>1285</v>
      </c>
      <c r="N16" s="12">
        <f t="shared" si="2"/>
        <v>72866</v>
      </c>
    </row>
    <row r="17" spans="1:14" ht="18.75" customHeight="1">
      <c r="A17" s="15" t="s">
        <v>30</v>
      </c>
      <c r="B17" s="14">
        <v>3266</v>
      </c>
      <c r="C17" s="14">
        <v>2676</v>
      </c>
      <c r="D17" s="14">
        <v>1796</v>
      </c>
      <c r="E17" s="14">
        <v>462</v>
      </c>
      <c r="F17" s="14">
        <v>1978</v>
      </c>
      <c r="G17" s="14">
        <v>3359</v>
      </c>
      <c r="H17" s="14">
        <v>3156</v>
      </c>
      <c r="I17" s="14">
        <v>2759</v>
      </c>
      <c r="J17" s="14">
        <v>2164</v>
      </c>
      <c r="K17" s="14">
        <v>2547</v>
      </c>
      <c r="L17" s="14">
        <v>990</v>
      </c>
      <c r="M17" s="14">
        <v>488</v>
      </c>
      <c r="N17" s="12">
        <f t="shared" si="2"/>
        <v>25641</v>
      </c>
    </row>
    <row r="18" spans="1:14" ht="18.75" customHeight="1">
      <c r="A18" s="15" t="s">
        <v>31</v>
      </c>
      <c r="B18" s="14">
        <v>388</v>
      </c>
      <c r="C18" s="14">
        <v>261</v>
      </c>
      <c r="D18" s="14">
        <v>218</v>
      </c>
      <c r="E18" s="14">
        <v>43</v>
      </c>
      <c r="F18" s="14">
        <v>178</v>
      </c>
      <c r="G18" s="14">
        <v>335</v>
      </c>
      <c r="H18" s="14">
        <v>304</v>
      </c>
      <c r="I18" s="14">
        <v>240</v>
      </c>
      <c r="J18" s="14">
        <v>146</v>
      </c>
      <c r="K18" s="14">
        <v>207</v>
      </c>
      <c r="L18" s="14">
        <v>104</v>
      </c>
      <c r="M18" s="14">
        <v>75</v>
      </c>
      <c r="N18" s="12">
        <f t="shared" si="2"/>
        <v>2499</v>
      </c>
    </row>
    <row r="19" spans="1:14" ht="18.75" customHeight="1">
      <c r="A19" s="15" t="s">
        <v>32</v>
      </c>
      <c r="B19" s="14">
        <v>6156</v>
      </c>
      <c r="C19" s="14">
        <v>5265</v>
      </c>
      <c r="D19" s="14">
        <v>3392</v>
      </c>
      <c r="E19" s="14">
        <v>960</v>
      </c>
      <c r="F19" s="14">
        <v>4281</v>
      </c>
      <c r="G19" s="14">
        <v>6045</v>
      </c>
      <c r="H19" s="14">
        <v>5221</v>
      </c>
      <c r="I19" s="14">
        <v>4380</v>
      </c>
      <c r="J19" s="14">
        <v>3205</v>
      </c>
      <c r="K19" s="14">
        <v>3707</v>
      </c>
      <c r="L19" s="14">
        <v>1392</v>
      </c>
      <c r="M19" s="14">
        <v>722</v>
      </c>
      <c r="N19" s="12">
        <f t="shared" si="2"/>
        <v>44726</v>
      </c>
    </row>
    <row r="20" spans="1:14" ht="18.75" customHeight="1">
      <c r="A20" s="17" t="s">
        <v>13</v>
      </c>
      <c r="B20" s="18">
        <f>B21+B22+B23</f>
        <v>161216</v>
      </c>
      <c r="C20" s="18">
        <f>C21+C22+C23</f>
        <v>107338</v>
      </c>
      <c r="D20" s="18">
        <f>D21+D22+D23</f>
        <v>90927</v>
      </c>
      <c r="E20" s="18">
        <f>E21+E22+E23</f>
        <v>21439</v>
      </c>
      <c r="F20" s="18">
        <f aca="true" t="shared" si="6" ref="F20:M20">F21+F22+F23</f>
        <v>78131</v>
      </c>
      <c r="G20" s="18">
        <f t="shared" si="6"/>
        <v>130538</v>
      </c>
      <c r="H20" s="18">
        <f t="shared" si="6"/>
        <v>142638</v>
      </c>
      <c r="I20" s="18">
        <f t="shared" si="6"/>
        <v>134960</v>
      </c>
      <c r="J20" s="18">
        <f t="shared" si="6"/>
        <v>88675</v>
      </c>
      <c r="K20" s="18">
        <f t="shared" si="6"/>
        <v>133993</v>
      </c>
      <c r="L20" s="18">
        <f t="shared" si="6"/>
        <v>53612</v>
      </c>
      <c r="M20" s="18">
        <f t="shared" si="6"/>
        <v>29860</v>
      </c>
      <c r="N20" s="12">
        <f aca="true" t="shared" si="7" ref="N20:N26">SUM(B20:M20)</f>
        <v>1173327</v>
      </c>
    </row>
    <row r="21" spans="1:14" ht="18.75" customHeight="1">
      <c r="A21" s="13" t="s">
        <v>14</v>
      </c>
      <c r="B21" s="14">
        <v>78540</v>
      </c>
      <c r="C21" s="14">
        <v>55286</v>
      </c>
      <c r="D21" s="14">
        <v>46635</v>
      </c>
      <c r="E21" s="14">
        <v>11038</v>
      </c>
      <c r="F21" s="14">
        <v>39070</v>
      </c>
      <c r="G21" s="14">
        <v>68093</v>
      </c>
      <c r="H21" s="14">
        <v>76528</v>
      </c>
      <c r="I21" s="14">
        <v>70147</v>
      </c>
      <c r="J21" s="14">
        <v>45762</v>
      </c>
      <c r="K21" s="14">
        <v>67456</v>
      </c>
      <c r="L21" s="14">
        <v>27537</v>
      </c>
      <c r="M21" s="14">
        <v>14942</v>
      </c>
      <c r="N21" s="12">
        <f t="shared" si="7"/>
        <v>601034</v>
      </c>
    </row>
    <row r="22" spans="1:14" ht="18.75" customHeight="1">
      <c r="A22" s="13" t="s">
        <v>15</v>
      </c>
      <c r="B22" s="14">
        <v>64530</v>
      </c>
      <c r="C22" s="14">
        <v>39197</v>
      </c>
      <c r="D22" s="14">
        <v>34813</v>
      </c>
      <c r="E22" s="14">
        <v>7762</v>
      </c>
      <c r="F22" s="14">
        <v>29177</v>
      </c>
      <c r="G22" s="14">
        <v>46466</v>
      </c>
      <c r="H22" s="14">
        <v>51481</v>
      </c>
      <c r="I22" s="14">
        <v>51097</v>
      </c>
      <c r="J22" s="14">
        <v>33674</v>
      </c>
      <c r="K22" s="14">
        <v>53253</v>
      </c>
      <c r="L22" s="14">
        <v>21370</v>
      </c>
      <c r="M22" s="14">
        <v>12481</v>
      </c>
      <c r="N22" s="12">
        <f t="shared" si="7"/>
        <v>445301</v>
      </c>
    </row>
    <row r="23" spans="1:14" ht="18.75" customHeight="1">
      <c r="A23" s="13" t="s">
        <v>16</v>
      </c>
      <c r="B23" s="14">
        <v>18146</v>
      </c>
      <c r="C23" s="14">
        <v>12855</v>
      </c>
      <c r="D23" s="14">
        <v>9479</v>
      </c>
      <c r="E23" s="14">
        <v>2639</v>
      </c>
      <c r="F23" s="14">
        <v>9884</v>
      </c>
      <c r="G23" s="14">
        <v>15979</v>
      </c>
      <c r="H23" s="14">
        <v>14629</v>
      </c>
      <c r="I23" s="14">
        <v>13716</v>
      </c>
      <c r="J23" s="14">
        <v>9239</v>
      </c>
      <c r="K23" s="14">
        <v>13284</v>
      </c>
      <c r="L23" s="14">
        <v>4705</v>
      </c>
      <c r="M23" s="14">
        <v>2437</v>
      </c>
      <c r="N23" s="12">
        <f t="shared" si="7"/>
        <v>126992</v>
      </c>
    </row>
    <row r="24" spans="1:14" ht="18.75" customHeight="1">
      <c r="A24" s="17" t="s">
        <v>17</v>
      </c>
      <c r="B24" s="14">
        <f>B25+B26</f>
        <v>58593</v>
      </c>
      <c r="C24" s="14">
        <f>C25+C26</f>
        <v>50824</v>
      </c>
      <c r="D24" s="14">
        <f>D25+D26</f>
        <v>46672</v>
      </c>
      <c r="E24" s="14">
        <f>E25+E26</f>
        <v>13152</v>
      </c>
      <c r="F24" s="14">
        <f aca="true" t="shared" si="8" ref="F24:M24">F25+F26</f>
        <v>45496</v>
      </c>
      <c r="G24" s="14">
        <f t="shared" si="8"/>
        <v>72794</v>
      </c>
      <c r="H24" s="14">
        <f t="shared" si="8"/>
        <v>67562</v>
      </c>
      <c r="I24" s="14">
        <f t="shared" si="8"/>
        <v>44125</v>
      </c>
      <c r="J24" s="14">
        <f t="shared" si="8"/>
        <v>38617</v>
      </c>
      <c r="K24" s="14">
        <f t="shared" si="8"/>
        <v>34543</v>
      </c>
      <c r="L24" s="14">
        <f t="shared" si="8"/>
        <v>12587</v>
      </c>
      <c r="M24" s="14">
        <f t="shared" si="8"/>
        <v>5752</v>
      </c>
      <c r="N24" s="12">
        <f t="shared" si="7"/>
        <v>490717</v>
      </c>
    </row>
    <row r="25" spans="1:14" ht="18.75" customHeight="1">
      <c r="A25" s="13" t="s">
        <v>18</v>
      </c>
      <c r="B25" s="14">
        <v>37500</v>
      </c>
      <c r="C25" s="14">
        <v>32527</v>
      </c>
      <c r="D25" s="14">
        <v>29870</v>
      </c>
      <c r="E25" s="14">
        <v>8417</v>
      </c>
      <c r="F25" s="14">
        <v>29117</v>
      </c>
      <c r="G25" s="14">
        <v>46588</v>
      </c>
      <c r="H25" s="14">
        <v>43240</v>
      </c>
      <c r="I25" s="14">
        <v>28240</v>
      </c>
      <c r="J25" s="14">
        <v>24715</v>
      </c>
      <c r="K25" s="14">
        <v>22108</v>
      </c>
      <c r="L25" s="14">
        <v>8056</v>
      </c>
      <c r="M25" s="14">
        <v>3681</v>
      </c>
      <c r="N25" s="12">
        <f t="shared" si="7"/>
        <v>314059</v>
      </c>
    </row>
    <row r="26" spans="1:14" ht="18.75" customHeight="1">
      <c r="A26" s="13" t="s">
        <v>19</v>
      </c>
      <c r="B26" s="14">
        <v>21093</v>
      </c>
      <c r="C26" s="14">
        <v>18297</v>
      </c>
      <c r="D26" s="14">
        <v>16802</v>
      </c>
      <c r="E26" s="14">
        <v>4735</v>
      </c>
      <c r="F26" s="14">
        <v>16379</v>
      </c>
      <c r="G26" s="14">
        <v>26206</v>
      </c>
      <c r="H26" s="14">
        <v>24322</v>
      </c>
      <c r="I26" s="14">
        <v>15885</v>
      </c>
      <c r="J26" s="14">
        <v>13902</v>
      </c>
      <c r="K26" s="14">
        <v>12435</v>
      </c>
      <c r="L26" s="14">
        <v>4531</v>
      </c>
      <c r="M26" s="14">
        <v>2071</v>
      </c>
      <c r="N26" s="12">
        <f t="shared" si="7"/>
        <v>176658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0.9952860215053764</v>
      </c>
      <c r="F32" s="23">
        <f t="shared" si="9"/>
        <v>1</v>
      </c>
      <c r="G32" s="23">
        <f t="shared" si="9"/>
        <v>1</v>
      </c>
      <c r="H32" s="23">
        <f t="shared" si="9"/>
        <v>0.9997675852872316</v>
      </c>
      <c r="I32" s="23">
        <f t="shared" si="9"/>
        <v>0.9992019090057056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1.9473766296774193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1.682608846038411</v>
      </c>
      <c r="I35" s="26">
        <f t="shared" si="10"/>
        <v>1.640589614396468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875888.74</v>
      </c>
      <c r="C37" s="29">
        <f>ROUND(+C7*C35,2)</f>
        <v>652949.04</v>
      </c>
      <c r="D37" s="29">
        <f>ROUND(+D7*D35,2)</f>
        <v>583678.64</v>
      </c>
      <c r="E37" s="29">
        <f>ROUND(+E7*E35,2)</f>
        <v>168971.92</v>
      </c>
      <c r="F37" s="29">
        <f aca="true" t="shared" si="11" ref="F37:M37">ROUND(+F7*F35,2)</f>
        <v>548429.9</v>
      </c>
      <c r="G37" s="29">
        <f t="shared" si="11"/>
        <v>736842.9</v>
      </c>
      <c r="H37" s="29">
        <f t="shared" si="11"/>
        <v>831516.69</v>
      </c>
      <c r="I37" s="29">
        <f t="shared" si="11"/>
        <v>698430.17</v>
      </c>
      <c r="J37" s="29">
        <f t="shared" si="11"/>
        <v>580715.37</v>
      </c>
      <c r="K37" s="29">
        <f t="shared" si="11"/>
        <v>654391.72</v>
      </c>
      <c r="L37" s="29">
        <f t="shared" si="11"/>
        <v>349602</v>
      </c>
      <c r="M37" s="29">
        <f t="shared" si="11"/>
        <v>203272.23</v>
      </c>
      <c r="N37" s="29">
        <f>SUM(B37:M37)</f>
        <v>6884689.32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-104196</v>
      </c>
      <c r="C39" s="30">
        <f>+C40+C43+C50</f>
        <v>-103356</v>
      </c>
      <c r="D39" s="30">
        <f>+D40+D43+D50</f>
        <v>-64827</v>
      </c>
      <c r="E39" s="30">
        <f>+E40+E43+E50</f>
        <v>-18315</v>
      </c>
      <c r="F39" s="30">
        <f aca="true" t="shared" si="12" ref="F39:M39">+F40+F43+F50</f>
        <v>-51837</v>
      </c>
      <c r="G39" s="30">
        <f t="shared" si="12"/>
        <v>-99840</v>
      </c>
      <c r="H39" s="30">
        <f t="shared" si="12"/>
        <v>-126069</v>
      </c>
      <c r="I39" s="30">
        <f t="shared" si="12"/>
        <v>-63960</v>
      </c>
      <c r="J39" s="30">
        <f t="shared" si="12"/>
        <v>-77147</v>
      </c>
      <c r="K39" s="30">
        <f t="shared" si="12"/>
        <v>-61143</v>
      </c>
      <c r="L39" s="30">
        <f t="shared" si="12"/>
        <v>-45486</v>
      </c>
      <c r="M39" s="30">
        <f t="shared" si="12"/>
        <v>-27570</v>
      </c>
      <c r="N39" s="30">
        <f>+N40+N43+N50</f>
        <v>-843746</v>
      </c>
      <c r="P39" s="42"/>
    </row>
    <row r="40" spans="1:16" ht="18.75" customHeight="1">
      <c r="A40" s="17" t="s">
        <v>70</v>
      </c>
      <c r="B40" s="31">
        <f>B41+B42</f>
        <v>-104196</v>
      </c>
      <c r="C40" s="31">
        <f>C41+C42</f>
        <v>-103356</v>
      </c>
      <c r="D40" s="31">
        <f>D41+D42</f>
        <v>-64827</v>
      </c>
      <c r="E40" s="31">
        <f>E41+E42</f>
        <v>-18315</v>
      </c>
      <c r="F40" s="31">
        <f aca="true" t="shared" si="13" ref="F40:M40">F41+F42</f>
        <v>-51837</v>
      </c>
      <c r="G40" s="31">
        <f t="shared" si="13"/>
        <v>-99840</v>
      </c>
      <c r="H40" s="31">
        <f t="shared" si="13"/>
        <v>-126069</v>
      </c>
      <c r="I40" s="31">
        <f t="shared" si="13"/>
        <v>-63960</v>
      </c>
      <c r="J40" s="31">
        <f t="shared" si="13"/>
        <v>-76647</v>
      </c>
      <c r="K40" s="31">
        <f t="shared" si="13"/>
        <v>-61143</v>
      </c>
      <c r="L40" s="31">
        <f t="shared" si="13"/>
        <v>-45486</v>
      </c>
      <c r="M40" s="31">
        <f t="shared" si="13"/>
        <v>-27570</v>
      </c>
      <c r="N40" s="30">
        <f aca="true" t="shared" si="14" ref="N40:N50">SUM(B40:M40)</f>
        <v>-843246</v>
      </c>
      <c r="P40" s="42"/>
    </row>
    <row r="41" spans="1:16" ht="18.75" customHeight="1">
      <c r="A41" s="13" t="s">
        <v>67</v>
      </c>
      <c r="B41" s="20">
        <f>ROUND(-B9*$D$3,2)</f>
        <v>-104196</v>
      </c>
      <c r="C41" s="20">
        <f>ROUND(-C9*$D$3,2)</f>
        <v>-103356</v>
      </c>
      <c r="D41" s="20">
        <f>ROUND(-D9*$D$3,2)</f>
        <v>-64827</v>
      </c>
      <c r="E41" s="20">
        <f>ROUND(-E9*$D$3,2)</f>
        <v>-18315</v>
      </c>
      <c r="F41" s="20">
        <f aca="true" t="shared" si="15" ref="F41:M41">ROUND(-F9*$D$3,2)</f>
        <v>-51837</v>
      </c>
      <c r="G41" s="20">
        <f t="shared" si="15"/>
        <v>-99840</v>
      </c>
      <c r="H41" s="20">
        <f t="shared" si="15"/>
        <v>-126069</v>
      </c>
      <c r="I41" s="20">
        <f t="shared" si="15"/>
        <v>-63960</v>
      </c>
      <c r="J41" s="20">
        <f t="shared" si="15"/>
        <v>-76647</v>
      </c>
      <c r="K41" s="20">
        <f t="shared" si="15"/>
        <v>-61143</v>
      </c>
      <c r="L41" s="20">
        <f t="shared" si="15"/>
        <v>-45486</v>
      </c>
      <c r="M41" s="20">
        <f t="shared" si="15"/>
        <v>-27570</v>
      </c>
      <c r="N41" s="56">
        <f t="shared" si="14"/>
        <v>-843246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771692.74</v>
      </c>
      <c r="C52" s="34">
        <f aca="true" t="shared" si="18" ref="C52:M52">+C37+C39</f>
        <v>549593.04</v>
      </c>
      <c r="D52" s="34">
        <f t="shared" si="18"/>
        <v>518851.64</v>
      </c>
      <c r="E52" s="34">
        <f t="shared" si="18"/>
        <v>150656.92</v>
      </c>
      <c r="F52" s="34">
        <f t="shared" si="18"/>
        <v>496592.9</v>
      </c>
      <c r="G52" s="34">
        <f t="shared" si="18"/>
        <v>637002.9</v>
      </c>
      <c r="H52" s="34">
        <f t="shared" si="18"/>
        <v>705447.69</v>
      </c>
      <c r="I52" s="34">
        <f t="shared" si="18"/>
        <v>634470.17</v>
      </c>
      <c r="J52" s="34">
        <f t="shared" si="18"/>
        <v>503568.37</v>
      </c>
      <c r="K52" s="34">
        <f t="shared" si="18"/>
        <v>593248.72</v>
      </c>
      <c r="L52" s="34">
        <f t="shared" si="18"/>
        <v>304116</v>
      </c>
      <c r="M52" s="34">
        <f t="shared" si="18"/>
        <v>175702.23</v>
      </c>
      <c r="N52" s="34">
        <f>SUM(B52:M52)</f>
        <v>6040943.32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6040943.32</v>
      </c>
      <c r="P55" s="42"/>
    </row>
    <row r="56" spans="1:14" ht="18.75" customHeight="1">
      <c r="A56" s="17" t="s">
        <v>80</v>
      </c>
      <c r="B56" s="44">
        <v>132290.78</v>
      </c>
      <c r="C56" s="44">
        <v>97982.41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230273.19</v>
      </c>
    </row>
    <row r="57" spans="1:14" ht="18.75" customHeight="1">
      <c r="A57" s="17" t="s">
        <v>81</v>
      </c>
      <c r="B57" s="44">
        <v>300239.1</v>
      </c>
      <c r="C57" s="44">
        <v>213072.59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513311.68999999994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518851.64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518851.64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126050.64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126050.64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192395.28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192395.28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245804.02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245804.02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330109.94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330109.94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130597.14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130597.14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154287.36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154287.36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171638.85</v>
      </c>
      <c r="K65" s="43">
        <v>0</v>
      </c>
      <c r="L65" s="43">
        <v>0</v>
      </c>
      <c r="M65" s="43">
        <v>0</v>
      </c>
      <c r="N65" s="34">
        <f t="shared" si="19"/>
        <v>171638.85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200998.49</v>
      </c>
      <c r="L66" s="43">
        <v>0</v>
      </c>
      <c r="M66" s="43">
        <v>0</v>
      </c>
      <c r="N66" s="31">
        <f t="shared" si="19"/>
        <v>200998.49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127768.53</v>
      </c>
      <c r="M67" s="43">
        <v>0</v>
      </c>
      <c r="N67" s="34">
        <f t="shared" si="19"/>
        <v>127768.53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175702.23</v>
      </c>
      <c r="N68" s="31">
        <f t="shared" si="19"/>
        <v>175702.23</v>
      </c>
    </row>
    <row r="69" spans="1:14" ht="18.75" customHeight="1">
      <c r="A69" s="40" t="s">
        <v>92</v>
      </c>
      <c r="B69" s="38">
        <v>339162.86</v>
      </c>
      <c r="C69" s="38">
        <v>238538.04</v>
      </c>
      <c r="D69" s="43">
        <v>0</v>
      </c>
      <c r="E69" s="38">
        <v>24606.28</v>
      </c>
      <c r="F69" s="38">
        <v>304197.62</v>
      </c>
      <c r="G69" s="38">
        <v>391198.88</v>
      </c>
      <c r="H69" s="38">
        <v>244740.61</v>
      </c>
      <c r="I69" s="38">
        <v>480182.81</v>
      </c>
      <c r="J69" s="38">
        <v>331929.52</v>
      </c>
      <c r="K69" s="38">
        <v>392250.23</v>
      </c>
      <c r="L69" s="38">
        <v>176347.47</v>
      </c>
      <c r="M69" s="43">
        <v>0</v>
      </c>
      <c r="N69" s="38">
        <f>SUM(B69:M69)</f>
        <v>2923154.3200000003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1.9335113665259627</v>
      </c>
      <c r="C73" s="54">
        <v>1.9376032188927979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1.6939999950597524</v>
      </c>
      <c r="C74" s="54">
        <v>1.5946000096791366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1.579200008657915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1.947376597632795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1.8175999973486494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1.4482999976413427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1.7030676730925292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1.6202233675568045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1.6405896142760836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1.8491999961787822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1.767899997838726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2.0997999915912384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2.088999958892566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L31"/>
  <sheetViews>
    <sheetView showGridLines="0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68.125" style="1" customWidth="1"/>
    <col min="2" max="4" width="16.25390625" style="1" customWidth="1"/>
    <col min="5" max="5" width="20.00390625" style="1" customWidth="1"/>
    <col min="6" max="6" width="16.25390625" style="1" customWidth="1"/>
    <col min="7" max="7" width="17.125" style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134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4</v>
      </c>
      <c r="B4" s="66" t="s">
        <v>99</v>
      </c>
      <c r="C4" s="66"/>
      <c r="D4" s="66"/>
      <c r="E4" s="66"/>
      <c r="F4" s="66"/>
      <c r="G4" s="66"/>
      <c r="H4" s="66"/>
      <c r="I4" s="66"/>
      <c r="J4" s="67" t="s">
        <v>5</v>
      </c>
    </row>
    <row r="5" spans="1:10" ht="38.25">
      <c r="A5" s="66"/>
      <c r="B5" s="4" t="s">
        <v>0</v>
      </c>
      <c r="C5" s="4" t="s">
        <v>1</v>
      </c>
      <c r="D5" s="4" t="s">
        <v>100</v>
      </c>
      <c r="E5" s="4" t="s">
        <v>101</v>
      </c>
      <c r="F5" s="4" t="s">
        <v>2</v>
      </c>
      <c r="G5" s="4" t="s">
        <v>102</v>
      </c>
      <c r="H5" s="4" t="s">
        <v>103</v>
      </c>
      <c r="I5" s="4" t="s">
        <v>104</v>
      </c>
      <c r="J5" s="66"/>
    </row>
    <row r="6" spans="1:10" ht="15.75">
      <c r="A6" s="66"/>
      <c r="B6" s="3" t="s">
        <v>105</v>
      </c>
      <c r="C6" s="3" t="s">
        <v>106</v>
      </c>
      <c r="D6" s="3" t="s">
        <v>107</v>
      </c>
      <c r="E6" s="3" t="s">
        <v>108</v>
      </c>
      <c r="F6" s="3" t="s">
        <v>109</v>
      </c>
      <c r="G6" s="3" t="s">
        <v>110</v>
      </c>
      <c r="H6" s="3" t="s">
        <v>111</v>
      </c>
      <c r="I6" s="3" t="s">
        <v>112</v>
      </c>
      <c r="J6" s="66"/>
    </row>
    <row r="7" spans="1:12" ht="33" customHeight="1">
      <c r="A7" s="2" t="s">
        <v>113</v>
      </c>
      <c r="B7" s="34">
        <v>35961.44</v>
      </c>
      <c r="C7" s="34">
        <v>23907.05</v>
      </c>
      <c r="D7" s="34">
        <v>145789.6</v>
      </c>
      <c r="E7" s="34">
        <v>54746.76</v>
      </c>
      <c r="F7" s="34">
        <v>36569.42</v>
      </c>
      <c r="G7" s="34">
        <v>459440.37</v>
      </c>
      <c r="H7" s="34">
        <v>107304.29</v>
      </c>
      <c r="I7" s="34">
        <v>27738.7</v>
      </c>
      <c r="J7" s="34">
        <f>SUM(B7:I7)</f>
        <v>891457.63</v>
      </c>
      <c r="L7" s="49"/>
    </row>
    <row r="8" spans="1:12" ht="15.75">
      <c r="A8" s="2" t="s">
        <v>114</v>
      </c>
      <c r="B8" s="31">
        <f aca="true" t="shared" si="0" ref="B8:J8">SUM(B9:B11)</f>
        <v>0</v>
      </c>
      <c r="C8" s="31">
        <f t="shared" si="0"/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L8" s="49"/>
    </row>
    <row r="9" spans="1:10" ht="24.75" customHeight="1">
      <c r="A9" s="13" t="s">
        <v>115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f>SUM(B9:I9)</f>
        <v>0</v>
      </c>
    </row>
    <row r="10" spans="1:10" ht="24" customHeight="1">
      <c r="A10" s="13" t="s">
        <v>116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f>SUM(B10:I10)</f>
        <v>0</v>
      </c>
    </row>
    <row r="11" spans="1:10" ht="24" customHeight="1">
      <c r="A11" s="13" t="s">
        <v>117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1">
        <f>SUM(B11:I11)</f>
        <v>0</v>
      </c>
    </row>
    <row r="12" spans="1:12" ht="15.75">
      <c r="A12" s="37"/>
      <c r="B12" s="19"/>
      <c r="C12" s="19"/>
      <c r="D12" s="19"/>
      <c r="E12" s="19"/>
      <c r="F12" s="19"/>
      <c r="G12" s="19"/>
      <c r="H12" s="19"/>
      <c r="I12" s="19"/>
      <c r="J12" s="20"/>
      <c r="L12" s="49"/>
    </row>
    <row r="13" spans="1:12" ht="15.75">
      <c r="A13" s="2" t="s">
        <v>118</v>
      </c>
      <c r="B13" s="34">
        <f>+B7+B8</f>
        <v>35961.44</v>
      </c>
      <c r="C13" s="34">
        <f aca="true" t="shared" si="1" ref="C13:I13">+C7+C8</f>
        <v>23907.05</v>
      </c>
      <c r="D13" s="34">
        <f t="shared" si="1"/>
        <v>145789.6</v>
      </c>
      <c r="E13" s="34">
        <f t="shared" si="1"/>
        <v>54746.76</v>
      </c>
      <c r="F13" s="34">
        <f t="shared" si="1"/>
        <v>36569.42</v>
      </c>
      <c r="G13" s="34">
        <f t="shared" si="1"/>
        <v>459440.37</v>
      </c>
      <c r="H13" s="34">
        <f t="shared" si="1"/>
        <v>107304.29</v>
      </c>
      <c r="I13" s="34">
        <f t="shared" si="1"/>
        <v>27738.7</v>
      </c>
      <c r="J13" s="34">
        <f>SUM(B13:I13)</f>
        <v>891457.63</v>
      </c>
      <c r="L13" s="49"/>
    </row>
    <row r="14" spans="1:12" ht="15.75">
      <c r="A14" s="40"/>
      <c r="B14" s="57"/>
      <c r="C14" s="57"/>
      <c r="D14" s="57"/>
      <c r="E14" s="57"/>
      <c r="F14" s="57"/>
      <c r="G14" s="57"/>
      <c r="H14" s="57"/>
      <c r="I14" s="57"/>
      <c r="J14" s="58"/>
      <c r="L14" s="39"/>
    </row>
    <row r="15" spans="1:10" ht="14.25">
      <c r="A15" s="68"/>
      <c r="B15" s="69"/>
      <c r="C15" s="69"/>
      <c r="D15" s="69"/>
      <c r="E15" s="69"/>
      <c r="F15" s="69"/>
      <c r="G15" s="69"/>
      <c r="H15" s="69"/>
      <c r="I15" s="69"/>
      <c r="J15" s="70"/>
    </row>
    <row r="16" spans="1:12" ht="17.25" customHeight="1">
      <c r="A16" s="2" t="s">
        <v>119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34">
        <f>SUM(J17:J30)</f>
        <v>891457.6300000001</v>
      </c>
      <c r="L16" s="49"/>
    </row>
    <row r="17" spans="1:10" ht="17.25" customHeight="1">
      <c r="A17" s="17" t="s">
        <v>120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34">
        <f>SUM(B17:I17)</f>
        <v>0</v>
      </c>
    </row>
    <row r="18" spans="1:10" ht="17.25" customHeight="1">
      <c r="A18" s="17" t="s">
        <v>121</v>
      </c>
      <c r="B18" s="44">
        <v>0</v>
      </c>
      <c r="C18" s="44">
        <v>0</v>
      </c>
      <c r="D18" s="43">
        <v>0</v>
      </c>
      <c r="E18" s="44">
        <v>53038.99</v>
      </c>
      <c r="F18" s="43">
        <v>0</v>
      </c>
      <c r="G18" s="43">
        <v>0</v>
      </c>
      <c r="H18" s="43">
        <v>0</v>
      </c>
      <c r="I18" s="43">
        <v>0</v>
      </c>
      <c r="J18" s="34">
        <f aca="true" t="shared" si="2" ref="J18:J30">SUM(B18:I18)</f>
        <v>53038.99</v>
      </c>
    </row>
    <row r="19" spans="1:10" ht="17.25" customHeight="1">
      <c r="A19" s="17" t="s">
        <v>122</v>
      </c>
      <c r="B19" s="44">
        <v>35961.44</v>
      </c>
      <c r="C19" s="43">
        <v>23907.05</v>
      </c>
      <c r="D19" s="31">
        <v>82469.21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31">
        <f t="shared" si="2"/>
        <v>142337.7</v>
      </c>
    </row>
    <row r="20" spans="1:10" ht="17.25" customHeight="1">
      <c r="A20" s="17" t="s">
        <v>123</v>
      </c>
      <c r="B20" s="43">
        <v>0</v>
      </c>
      <c r="C20" s="43">
        <v>0</v>
      </c>
      <c r="D20" s="44">
        <v>57178.57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34">
        <f t="shared" si="2"/>
        <v>57178.57</v>
      </c>
    </row>
    <row r="21" spans="1:10" ht="17.25" customHeight="1">
      <c r="A21" s="17" t="s">
        <v>124</v>
      </c>
      <c r="B21" s="43">
        <v>0</v>
      </c>
      <c r="C21" s="43">
        <v>0</v>
      </c>
      <c r="D21" s="44">
        <v>6141.82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31">
        <f t="shared" si="2"/>
        <v>6141.82</v>
      </c>
    </row>
    <row r="22" spans="1:10" ht="17.25" customHeight="1">
      <c r="A22" s="17" t="s">
        <v>125</v>
      </c>
      <c r="B22" s="43">
        <v>0</v>
      </c>
      <c r="C22" s="43">
        <v>0</v>
      </c>
      <c r="D22" s="44">
        <v>0</v>
      </c>
      <c r="E22" s="43">
        <v>0</v>
      </c>
      <c r="F22" s="44">
        <v>6591.52</v>
      </c>
      <c r="G22" s="43">
        <v>0</v>
      </c>
      <c r="H22" s="43">
        <v>0</v>
      </c>
      <c r="I22" s="43">
        <v>0</v>
      </c>
      <c r="J22" s="34">
        <f t="shared" si="2"/>
        <v>6591.52</v>
      </c>
    </row>
    <row r="23" spans="1:10" ht="17.25" customHeight="1">
      <c r="A23" s="17" t="s">
        <v>126</v>
      </c>
      <c r="B23" s="43">
        <v>0</v>
      </c>
      <c r="C23" s="43">
        <v>0</v>
      </c>
      <c r="D23" s="43">
        <v>0</v>
      </c>
      <c r="E23" s="44">
        <v>0</v>
      </c>
      <c r="F23" s="43">
        <v>0</v>
      </c>
      <c r="G23" s="43">
        <v>0</v>
      </c>
      <c r="H23" s="43">
        <v>0</v>
      </c>
      <c r="I23" s="43">
        <v>0</v>
      </c>
      <c r="J23" s="34">
        <f t="shared" si="2"/>
        <v>0</v>
      </c>
    </row>
    <row r="24" spans="1:10" ht="17.25" customHeight="1">
      <c r="A24" s="17" t="s">
        <v>127</v>
      </c>
      <c r="B24" s="43">
        <v>0</v>
      </c>
      <c r="C24" s="43">
        <v>0</v>
      </c>
      <c r="D24" s="43">
        <v>0</v>
      </c>
      <c r="E24" s="44">
        <v>0</v>
      </c>
      <c r="F24" s="43">
        <v>0</v>
      </c>
      <c r="G24" s="43">
        <v>0</v>
      </c>
      <c r="H24" s="43">
        <v>0</v>
      </c>
      <c r="I24" s="43">
        <v>0</v>
      </c>
      <c r="J24" s="34">
        <f t="shared" si="2"/>
        <v>0</v>
      </c>
    </row>
    <row r="25" spans="1:10" ht="17.25" customHeight="1">
      <c r="A25" s="17" t="s">
        <v>128</v>
      </c>
      <c r="B25" s="43">
        <v>0</v>
      </c>
      <c r="C25" s="43">
        <v>0</v>
      </c>
      <c r="D25" s="43">
        <v>0</v>
      </c>
      <c r="E25" s="31">
        <v>1707.77</v>
      </c>
      <c r="F25" s="43">
        <v>0</v>
      </c>
      <c r="G25" s="43">
        <v>0</v>
      </c>
      <c r="H25" s="43">
        <v>0</v>
      </c>
      <c r="I25" s="43">
        <v>0</v>
      </c>
      <c r="J25" s="31">
        <f t="shared" si="2"/>
        <v>1707.77</v>
      </c>
    </row>
    <row r="26" spans="1:10" ht="17.25" customHeight="1">
      <c r="A26" s="17" t="s">
        <v>129</v>
      </c>
      <c r="B26" s="43">
        <v>0</v>
      </c>
      <c r="C26" s="43">
        <v>0</v>
      </c>
      <c r="D26" s="43">
        <v>0</v>
      </c>
      <c r="E26" s="43">
        <v>0</v>
      </c>
      <c r="F26" s="44">
        <v>29977.9</v>
      </c>
      <c r="G26" s="43">
        <v>0</v>
      </c>
      <c r="H26" s="43">
        <v>0</v>
      </c>
      <c r="I26" s="43">
        <v>0</v>
      </c>
      <c r="J26" s="34">
        <f t="shared" si="2"/>
        <v>29977.9</v>
      </c>
    </row>
    <row r="27" spans="1:10" ht="17.25" customHeight="1">
      <c r="A27" s="17" t="s">
        <v>130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31">
        <v>459440.37</v>
      </c>
      <c r="H27" s="44">
        <v>107304.29</v>
      </c>
      <c r="I27" s="43">
        <v>0</v>
      </c>
      <c r="J27" s="31">
        <f t="shared" si="2"/>
        <v>566744.66</v>
      </c>
    </row>
    <row r="28" spans="1:10" ht="17.25" customHeight="1">
      <c r="A28" s="17" t="s">
        <v>131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3">
        <v>0</v>
      </c>
      <c r="I28" s="43">
        <v>0</v>
      </c>
      <c r="J28" s="34">
        <f t="shared" si="2"/>
        <v>0</v>
      </c>
    </row>
    <row r="29" spans="1:10" ht="17.25" customHeight="1">
      <c r="A29" s="17" t="s">
        <v>132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31">
        <v>10272.07</v>
      </c>
      <c r="J29" s="31">
        <f t="shared" si="2"/>
        <v>10272.07</v>
      </c>
    </row>
    <row r="30" spans="1:10" ht="17.25" customHeight="1">
      <c r="A30" s="40" t="s">
        <v>133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2">
        <v>17466.63</v>
      </c>
      <c r="J30" s="38">
        <f t="shared" si="2"/>
        <v>17466.63</v>
      </c>
    </row>
    <row r="31" spans="1:11" ht="45" customHeight="1">
      <c r="A31" s="74" t="s">
        <v>135</v>
      </c>
      <c r="B31" s="74"/>
      <c r="C31" s="74"/>
      <c r="D31" s="74"/>
      <c r="E31" s="74"/>
      <c r="F31" s="74"/>
      <c r="G31" s="74"/>
      <c r="H31" s="74"/>
      <c r="I31" s="74"/>
      <c r="J31" s="74"/>
      <c r="K31" s="73"/>
    </row>
  </sheetData>
  <sheetProtection/>
  <mergeCells count="6">
    <mergeCell ref="A1:J1"/>
    <mergeCell ref="A2:J2"/>
    <mergeCell ref="A4:A6"/>
    <mergeCell ref="B4:I4"/>
    <mergeCell ref="J4:J6"/>
    <mergeCell ref="A31:J31"/>
  </mergeCells>
  <printOptions horizontalCentered="1"/>
  <pageMargins left="0.5118110236220472" right="0.5118110236220472" top="0.6299212598425197" bottom="0.2755905511811024" header="0.31496062992125984" footer="0.31496062992125984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2014-11-26T18:06:57Z</dcterms:modified>
  <cp:category/>
  <cp:version/>
  <cp:contentType/>
  <cp:contentStatus/>
</cp:coreProperties>
</file>