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<sst xmlns="http://schemas.openxmlformats.org/spreadsheetml/2006/main" count="100" uniqueCount="98">
  <si>
    <t xml:space="preserve">Consórcio Transcooper Fênix </t>
  </si>
  <si>
    <t xml:space="preserve">Consórcio Transcooper Fênix            </t>
  </si>
  <si>
    <t xml:space="preserve">Consórcio Aliança Cooperpeople    </t>
  </si>
  <si>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</si>
  <si>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</si>
  <si>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</si>
  <si>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</si>
  <si>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</si>
  <si>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</si>
  <si>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</si>
  <si>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</si>
  <si>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</si>
  <si>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</si>
  <si>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</si>
  <si>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</si>
  <si>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</si>
  <si>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</si>
  <si>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</si>
  <si>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</si>
  <si>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</si>
  <si>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</si>
  <si>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</si>
  <si>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</si>
  <si>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9.1. Fênix</t>
  </si>
  <si>
    <t>9.11. Cooperpam</t>
  </si>
  <si>
    <t>9.2. Transcooper</t>
  </si>
  <si>
    <t>2. Fatores Contratuais</t>
  </si>
  <si>
    <t>4.1.  Tarifa de Remuneração por Passageiro Transportado Ajustada (3. x 4.)</t>
  </si>
  <si>
    <t>Nota: (1) Tarifa de remuneração líquida de cada cooperativa considerando a aplicação dos fatores de integração e de gratuidade e, também, reequilibrio interno estabelecido e informado pelo consórcio.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</si>
  <si>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</si>
  <si>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</si>
  <si>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</si>
  <si>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</si>
  <si>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</si>
  <si>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</si>
  <si>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</si>
  <si>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</si>
  <si>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</si>
  <si>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</si>
  <si>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Transcooperleste</t>
  </si>
  <si>
    <t>4.0</t>
  </si>
  <si>
    <t>Cooperpaulistana</t>
  </si>
  <si>
    <t>4.1</t>
  </si>
  <si>
    <t>Área 6.0</t>
  </si>
  <si>
    <t>Área 7.0</t>
  </si>
  <si>
    <t>Área 6.1</t>
  </si>
  <si>
    <t>Área 8.0</t>
  </si>
  <si>
    <t>Área 8.1</t>
  </si>
  <si>
    <t>Unicoopers</t>
  </si>
  <si>
    <t>Área 5.0</t>
  </si>
  <si>
    <t>9.3. Empresa Transunião Transporte S/A</t>
  </si>
  <si>
    <t>Empresa Transunião Transporte S/A</t>
  </si>
  <si>
    <t>Empresa Alfa Rodobus S/A</t>
  </si>
  <si>
    <t>9.4. Cooperqualityação</t>
  </si>
  <si>
    <t>9.5. Transcooperleste</t>
  </si>
  <si>
    <t>9.6. Cooperpaulistana</t>
  </si>
  <si>
    <t>9.8. Nova Aliança</t>
  </si>
  <si>
    <t>9.7. Coopertranse (Cooperpeople)</t>
  </si>
  <si>
    <t>9.9. Cooperpam</t>
  </si>
  <si>
    <t>9.10. Cooperlider</t>
  </si>
  <si>
    <t>9.12. Unicoopers</t>
  </si>
  <si>
    <t>9.13. Empresa Alfa Rodobus S/A</t>
  </si>
  <si>
    <t>Cooperqualityação</t>
  </si>
  <si>
    <t>DEMONSTRATIVO DE REMUNERAÇÃO DO SUBSISTEMA LOCAL</t>
  </si>
  <si>
    <t>Consórcios/Cooperativas/Empresas</t>
  </si>
  <si>
    <t>Consórcio Autho Pam</t>
  </si>
  <si>
    <t>5. Remuneração Bruta do Operador pelo Transporte Coletivo</t>
  </si>
  <si>
    <t>6.1.1. Retida na Catraca (1.1.1. x Tarifa do Dia)</t>
  </si>
  <si>
    <t>6.1.2. Ajuste de Bordo (1.1.1.2. x Tarifa do Dia)</t>
  </si>
  <si>
    <t>6. Acertos Financeiros (6.1. + 6.2. + 6.3.)</t>
  </si>
  <si>
    <t>6.1. Compensação da Receita Antecipada (6.1.1. + 6.1.2.)</t>
  </si>
  <si>
    <t>6.2. Ajustes Contratuais</t>
  </si>
  <si>
    <t>6.2.1. Multas do Regulamento de Sanções e Multas - RESAM</t>
  </si>
  <si>
    <t>6.2.2. Publicidade nos Veículos</t>
  </si>
  <si>
    <t>6.2.3. Multa Contratual</t>
  </si>
  <si>
    <t>6.2.4. Prejuízo Causado ao Sistema por uso Indevido do Bilhete Único</t>
  </si>
  <si>
    <t>6.2.5. Aquisição de Cartão Operacional</t>
  </si>
  <si>
    <t>6.3. Revisão de Remuneração pelo Transporte Coletivo</t>
  </si>
  <si>
    <t>7. Remuneração Líquida a Pagar aos Permissionários (5. + 6.)</t>
  </si>
  <si>
    <t>8. Distribuição da Remuneração entre as Empresas, Cooperativas e Cooperados</t>
  </si>
  <si>
    <t>8.1. Fênix</t>
  </si>
  <si>
    <t>8.2. Transcooper</t>
  </si>
  <si>
    <t>8.3. Empresa Transunião Transporte S/A</t>
  </si>
  <si>
    <t>8.4. Cooperqualityação</t>
  </si>
  <si>
    <t>8.5. Transcooperleste</t>
  </si>
  <si>
    <t>8.6. Cooperpaulistana</t>
  </si>
  <si>
    <t>8.7. Coopertranse (Cooperpeople)</t>
  </si>
  <si>
    <t>8.8. Nova Aliança</t>
  </si>
  <si>
    <t>8.10. Cooperlider</t>
  </si>
  <si>
    <t>8.11. Cooperpam</t>
  </si>
  <si>
    <t>8.12. Unicoopers</t>
  </si>
  <si>
    <t>8.13. Empresa Alfa Rodobus S/A</t>
  </si>
  <si>
    <t>8.14. Parcela de remuneração repassada diretamente ao cooperado.</t>
  </si>
  <si>
    <t>8.9. Cooperpam</t>
  </si>
  <si>
    <t>9. Tarifa de Remuneração Líquida Por Passageiro (1)</t>
  </si>
  <si>
    <t>6.2.6. Pagamento por estimativa</t>
  </si>
  <si>
    <t>3. Ponderação dos Fatores de Integração e de Gratuidade  (((1.1. + 1.2.) x 2.1.) + (1.3. x 2.2.))/1.</t>
  </si>
  <si>
    <t>OPERAÇÃO 04/11/14 - VENCIMENTO 11/11/14</t>
  </si>
</sst>
</file>

<file path=xl/styles.xml><?xml version="1.0" encoding="utf-8"?>
<styleSheet xmlns="http://schemas.openxmlformats.org/spreadsheetml/2006/main">
  <numFmts count="3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_-&quot;R$&quot;\ * #,##0.00000_-;\-&quot;R$&quot;\ * #,##0.00000_-;_-&quot;R$&quot;\ * &quot;-&quot;??_-;_-@_-"/>
    <numFmt numFmtId="176" formatCode="_(&quot;R$ &quot;* #,##0.00000_);_(&quot;R$ &quot;* \(#,##0.00000\);_(&quot;R$ &quot;* &quot;-&quot;??_);_(@_)"/>
    <numFmt numFmtId="177" formatCode="_(* #,##0.00000_);_(* \(#,##0.000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000000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_-&quot;R$&quot;\ * #,##0.000000000000_-;\-&quot;R$&quot;\ * #,##0.000000000000_-;_-&quot;R$&quot;\ * &quot;-&quot;????????????_-;_-@_-"/>
    <numFmt numFmtId="189" formatCode="_(* #,##0.000_);_(* \(#,##0.000\);_(* &quot;-&quot;??_);_(@_)"/>
    <numFmt numFmtId="190" formatCode="_(* #,##0.0_);_(* \(#,##0.0\);_(* &quot;-&quot;??_);_(@_)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indent="1"/>
    </xf>
    <xf numFmtId="0" fontId="4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1" fillId="0" borderId="12" xfId="0" applyFont="1" applyFill="1" applyBorder="1" applyAlignment="1">
      <alignment horizontal="left" vertical="center" indent="1"/>
    </xf>
    <xf numFmtId="172" fontId="41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1" fillId="0" borderId="10" xfId="52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indent="3"/>
    </xf>
    <xf numFmtId="172" fontId="41" fillId="0" borderId="10" xfId="52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1" fillId="0" borderId="10" xfId="0" applyFont="1" applyFill="1" applyBorder="1" applyAlignment="1">
      <alignment horizontal="left" vertical="center" indent="2"/>
    </xf>
    <xf numFmtId="172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43" fontId="41" fillId="0" borderId="10" xfId="52" applyFont="1" applyFill="1" applyBorder="1" applyAlignment="1">
      <alignment vertical="center"/>
    </xf>
    <xf numFmtId="43" fontId="41" fillId="0" borderId="10" xfId="45" applyNumberFormat="1" applyFont="1" applyFill="1" applyBorder="1" applyAlignment="1">
      <alignment horizontal="center" vertical="center"/>
    </xf>
    <xf numFmtId="173" fontId="41" fillId="0" borderId="10" xfId="45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1" fillId="0" borderId="10" xfId="45" applyNumberFormat="1" applyFont="1" applyFill="1" applyBorder="1" applyAlignment="1">
      <alignment horizontal="center" vertical="center"/>
    </xf>
    <xf numFmtId="43" fontId="41" fillId="0" borderId="10" xfId="45" applyNumberFormat="1" applyFont="1" applyFill="1" applyBorder="1" applyAlignment="1">
      <alignment vertical="center"/>
    </xf>
    <xf numFmtId="0" fontId="41" fillId="34" borderId="10" xfId="0" applyFont="1" applyFill="1" applyBorder="1" applyAlignment="1">
      <alignment horizontal="left" vertical="center" indent="1"/>
    </xf>
    <xf numFmtId="170" fontId="41" fillId="34" borderId="10" xfId="45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vertical="center"/>
    </xf>
    <xf numFmtId="43" fontId="41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1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1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1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1" fillId="0" borderId="10" xfId="45" applyNumberFormat="1" applyFont="1" applyBorder="1" applyAlignment="1">
      <alignment vertical="center"/>
    </xf>
    <xf numFmtId="170" fontId="41" fillId="0" borderId="10" xfId="45" applyFont="1" applyBorder="1" applyAlignment="1">
      <alignment vertical="center"/>
    </xf>
    <xf numFmtId="0" fontId="41" fillId="0" borderId="12" xfId="0" applyFont="1" applyFill="1" applyBorder="1" applyAlignment="1">
      <alignment horizontal="left" vertical="center" indent="2"/>
    </xf>
    <xf numFmtId="43" fontId="41" fillId="0" borderId="12" xfId="45" applyNumberFormat="1" applyFont="1" applyBorder="1" applyAlignment="1">
      <alignment vertical="center"/>
    </xf>
    <xf numFmtId="43" fontId="41" fillId="0" borderId="12" xfId="45" applyNumberFormat="1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vertical="center"/>
    </xf>
    <xf numFmtId="173" fontId="41" fillId="0" borderId="10" xfId="52" applyNumberFormat="1" applyFont="1" applyBorder="1" applyAlignment="1">
      <alignment vertical="center"/>
    </xf>
    <xf numFmtId="173" fontId="41" fillId="0" borderId="14" xfId="52" applyNumberFormat="1" applyFont="1" applyBorder="1" applyAlignment="1">
      <alignment vertical="center"/>
    </xf>
    <xf numFmtId="43" fontId="41" fillId="0" borderId="10" xfId="52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vertical="center"/>
    </xf>
    <xf numFmtId="43" fontId="41" fillId="0" borderId="14" xfId="52" applyFont="1" applyFill="1" applyBorder="1" applyAlignment="1">
      <alignment vertical="center"/>
    </xf>
    <xf numFmtId="173" fontId="41" fillId="0" borderId="14" xfId="52" applyNumberFormat="1" applyFont="1" applyFill="1" applyBorder="1" applyAlignment="1">
      <alignment vertical="center"/>
    </xf>
    <xf numFmtId="44" fontId="41" fillId="0" borderId="14" xfId="45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wrapText="1" inden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  <xf numFmtId="43" fontId="0" fillId="0" borderId="0" xfId="52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89</xdr:row>
      <xdr:rowOff>0</xdr:rowOff>
    </xdr:from>
    <xdr:to>
      <xdr:col>2</xdr:col>
      <xdr:colOff>638175</xdr:colOff>
      <xdr:row>89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209931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638175</xdr:colOff>
      <xdr:row>89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77225" y="209931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89</xdr:row>
      <xdr:rowOff>0</xdr:rowOff>
    </xdr:from>
    <xdr:to>
      <xdr:col>4</xdr:col>
      <xdr:colOff>638175</xdr:colOff>
      <xdr:row>89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67850" y="209931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P92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7.375" style="1" customWidth="1"/>
    <col min="2" max="13" width="15.625" style="1" customWidth="1"/>
    <col min="14" max="14" width="17.25390625" style="1" bestFit="1" customWidth="1"/>
    <col min="15" max="15" width="9.00390625" style="1" customWidth="1"/>
    <col min="16" max="16" width="15.375" style="1" customWidth="1"/>
    <col min="17" max="17" width="11.125" style="1" bestFit="1" customWidth="1"/>
    <col min="18" max="16384" width="9.00390625" style="1" customWidth="1"/>
  </cols>
  <sheetData>
    <row r="1" spans="1:14" ht="21">
      <c r="A1" s="64" t="s">
        <v>63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21">
      <c r="A2" s="65" t="s">
        <v>97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4" ht="23.25" customHeight="1">
      <c r="A3" s="5"/>
      <c r="B3" s="6"/>
      <c r="C3" s="5" t="s">
        <v>3</v>
      </c>
      <c r="D3" s="7">
        <v>3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66" t="s">
        <v>4</v>
      </c>
      <c r="B4" s="66" t="s">
        <v>64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7" t="s">
        <v>5</v>
      </c>
    </row>
    <row r="5" spans="1:14" ht="42" customHeight="1">
      <c r="A5" s="66"/>
      <c r="B5" s="4" t="s">
        <v>0</v>
      </c>
      <c r="C5" s="4" t="s">
        <v>1</v>
      </c>
      <c r="D5" s="4" t="s">
        <v>51</v>
      </c>
      <c r="E5" s="4" t="s">
        <v>62</v>
      </c>
      <c r="F5" s="4" t="s">
        <v>39</v>
      </c>
      <c r="G5" s="4" t="s">
        <v>41</v>
      </c>
      <c r="H5" s="4" t="s">
        <v>2</v>
      </c>
      <c r="I5" s="4" t="s">
        <v>65</v>
      </c>
      <c r="J5" s="4" t="s">
        <v>65</v>
      </c>
      <c r="K5" s="4" t="s">
        <v>65</v>
      </c>
      <c r="L5" s="4" t="s">
        <v>48</v>
      </c>
      <c r="M5" s="4" t="s">
        <v>52</v>
      </c>
      <c r="N5" s="66"/>
    </row>
    <row r="6" spans="1:14" ht="20.25" customHeight="1">
      <c r="A6" s="66"/>
      <c r="B6" s="3" t="s">
        <v>35</v>
      </c>
      <c r="C6" s="3" t="s">
        <v>36</v>
      </c>
      <c r="D6" s="3" t="s">
        <v>37</v>
      </c>
      <c r="E6" s="3" t="s">
        <v>38</v>
      </c>
      <c r="F6" s="3" t="s">
        <v>40</v>
      </c>
      <c r="G6" s="3" t="s">
        <v>42</v>
      </c>
      <c r="H6" s="3" t="s">
        <v>49</v>
      </c>
      <c r="I6" s="3" t="s">
        <v>43</v>
      </c>
      <c r="J6" s="3" t="s">
        <v>45</v>
      </c>
      <c r="K6" s="3" t="s">
        <v>44</v>
      </c>
      <c r="L6" s="3" t="s">
        <v>46</v>
      </c>
      <c r="M6" s="3" t="s">
        <v>47</v>
      </c>
      <c r="N6" s="66"/>
    </row>
    <row r="7" spans="1:16" ht="18.75" customHeight="1">
      <c r="A7" s="9" t="s">
        <v>6</v>
      </c>
      <c r="B7" s="10">
        <f>B8+B20+B24</f>
        <v>500386</v>
      </c>
      <c r="C7" s="10">
        <f>C8+C20+C24</f>
        <v>388831</v>
      </c>
      <c r="D7" s="10">
        <f>D8+D20+D24</f>
        <v>376103</v>
      </c>
      <c r="E7" s="10">
        <f>E8+E20+E24</f>
        <v>87240</v>
      </c>
      <c r="F7" s="10">
        <f aca="true" t="shared" si="0" ref="F7:M7">F8+F20+F24</f>
        <v>297831</v>
      </c>
      <c r="G7" s="10">
        <f t="shared" si="0"/>
        <v>489786</v>
      </c>
      <c r="H7" s="10">
        <f t="shared" si="0"/>
        <v>479352</v>
      </c>
      <c r="I7" s="10">
        <f t="shared" si="0"/>
        <v>428107</v>
      </c>
      <c r="J7" s="10">
        <f t="shared" si="0"/>
        <v>314917</v>
      </c>
      <c r="K7" s="10">
        <f t="shared" si="0"/>
        <v>378042</v>
      </c>
      <c r="L7" s="10">
        <f t="shared" si="0"/>
        <v>165950</v>
      </c>
      <c r="M7" s="10">
        <f t="shared" si="0"/>
        <v>96951</v>
      </c>
      <c r="N7" s="10">
        <f>+N8+N20+N24</f>
        <v>4003496</v>
      </c>
      <c r="P7" s="41"/>
    </row>
    <row r="8" spans="1:14" ht="18.75" customHeight="1">
      <c r="A8" s="11" t="s">
        <v>34</v>
      </c>
      <c r="B8" s="12">
        <f>+B9+B12+B16</f>
        <v>280930</v>
      </c>
      <c r="C8" s="12">
        <f>+C9+C12+C16</f>
        <v>231305</v>
      </c>
      <c r="D8" s="12">
        <f>+D9+D12+D16</f>
        <v>235060</v>
      </c>
      <c r="E8" s="12">
        <f>+E9+E12+E16</f>
        <v>52674</v>
      </c>
      <c r="F8" s="12">
        <f aca="true" t="shared" si="1" ref="F8:M8">+F9+F12+F16</f>
        <v>176801</v>
      </c>
      <c r="G8" s="12">
        <f t="shared" si="1"/>
        <v>293451</v>
      </c>
      <c r="H8" s="12">
        <f t="shared" si="1"/>
        <v>274696</v>
      </c>
      <c r="I8" s="12">
        <f t="shared" si="1"/>
        <v>246833</v>
      </c>
      <c r="J8" s="12">
        <f t="shared" si="1"/>
        <v>186295</v>
      </c>
      <c r="K8" s="12">
        <f t="shared" si="1"/>
        <v>204504</v>
      </c>
      <c r="L8" s="12">
        <f t="shared" si="1"/>
        <v>99535</v>
      </c>
      <c r="M8" s="12">
        <f t="shared" si="1"/>
        <v>61455</v>
      </c>
      <c r="N8" s="12">
        <f>SUM(B8:M8)</f>
        <v>2343539</v>
      </c>
    </row>
    <row r="9" spans="1:14" ht="18.75" customHeight="1">
      <c r="A9" s="13" t="s">
        <v>7</v>
      </c>
      <c r="B9" s="14">
        <v>30337</v>
      </c>
      <c r="C9" s="14">
        <v>30470</v>
      </c>
      <c r="D9" s="14">
        <v>18241</v>
      </c>
      <c r="E9" s="14">
        <v>5067</v>
      </c>
      <c r="F9" s="14">
        <v>14369</v>
      </c>
      <c r="G9" s="14">
        <v>26866</v>
      </c>
      <c r="H9" s="14">
        <v>36169</v>
      </c>
      <c r="I9" s="14">
        <v>17908</v>
      </c>
      <c r="J9" s="14">
        <v>22966</v>
      </c>
      <c r="K9" s="14">
        <v>18041</v>
      </c>
      <c r="L9" s="14">
        <v>13866</v>
      </c>
      <c r="M9" s="14">
        <v>8408</v>
      </c>
      <c r="N9" s="12">
        <f aca="true" t="shared" si="2" ref="N9:N19">SUM(B9:M9)</f>
        <v>242708</v>
      </c>
    </row>
    <row r="10" spans="1:14" ht="18.75" customHeight="1">
      <c r="A10" s="15" t="s">
        <v>8</v>
      </c>
      <c r="B10" s="14">
        <f>+B9-B11</f>
        <v>30337</v>
      </c>
      <c r="C10" s="14">
        <f>+C9-C11</f>
        <v>30470</v>
      </c>
      <c r="D10" s="14">
        <f>+D9-D11</f>
        <v>18241</v>
      </c>
      <c r="E10" s="14">
        <f>+E9-E11</f>
        <v>5067</v>
      </c>
      <c r="F10" s="14">
        <f aca="true" t="shared" si="3" ref="F10:M10">+F9-F11</f>
        <v>14369</v>
      </c>
      <c r="G10" s="14">
        <f t="shared" si="3"/>
        <v>26866</v>
      </c>
      <c r="H10" s="14">
        <f t="shared" si="3"/>
        <v>36169</v>
      </c>
      <c r="I10" s="14">
        <f t="shared" si="3"/>
        <v>17908</v>
      </c>
      <c r="J10" s="14">
        <f t="shared" si="3"/>
        <v>22966</v>
      </c>
      <c r="K10" s="14">
        <f t="shared" si="3"/>
        <v>18041</v>
      </c>
      <c r="L10" s="14">
        <f t="shared" si="3"/>
        <v>13866</v>
      </c>
      <c r="M10" s="14">
        <f t="shared" si="3"/>
        <v>8408</v>
      </c>
      <c r="N10" s="12">
        <f t="shared" si="2"/>
        <v>242708</v>
      </c>
    </row>
    <row r="11" spans="1:14" ht="18.75" customHeight="1">
      <c r="A11" s="15" t="s">
        <v>9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</row>
    <row r="12" spans="1:14" ht="18.75" customHeight="1">
      <c r="A12" s="16" t="s">
        <v>29</v>
      </c>
      <c r="B12" s="14">
        <f>B13+B14+B15</f>
        <v>240861</v>
      </c>
      <c r="C12" s="14">
        <f>C13+C14+C15</f>
        <v>192763</v>
      </c>
      <c r="D12" s="14">
        <f>D13+D14+D15</f>
        <v>211074</v>
      </c>
      <c r="E12" s="14">
        <f>E13+E14+E15</f>
        <v>46059</v>
      </c>
      <c r="F12" s="14">
        <f aca="true" t="shared" si="4" ref="F12:M12">F13+F14+F15</f>
        <v>155696</v>
      </c>
      <c r="G12" s="14">
        <f t="shared" si="4"/>
        <v>256532</v>
      </c>
      <c r="H12" s="14">
        <f t="shared" si="4"/>
        <v>229786</v>
      </c>
      <c r="I12" s="14">
        <f t="shared" si="4"/>
        <v>221653</v>
      </c>
      <c r="J12" s="14">
        <f t="shared" si="4"/>
        <v>157763</v>
      </c>
      <c r="K12" s="14">
        <f t="shared" si="4"/>
        <v>180024</v>
      </c>
      <c r="L12" s="14">
        <f t="shared" si="4"/>
        <v>83266</v>
      </c>
      <c r="M12" s="14">
        <f t="shared" si="4"/>
        <v>51804</v>
      </c>
      <c r="N12" s="12">
        <f t="shared" si="2"/>
        <v>2027281</v>
      </c>
    </row>
    <row r="13" spans="1:14" ht="18.75" customHeight="1">
      <c r="A13" s="15" t="s">
        <v>10</v>
      </c>
      <c r="B13" s="14">
        <v>102881</v>
      </c>
      <c r="C13" s="14">
        <v>82968</v>
      </c>
      <c r="D13" s="14">
        <v>91689</v>
      </c>
      <c r="E13" s="14">
        <v>19922</v>
      </c>
      <c r="F13" s="14">
        <v>65669</v>
      </c>
      <c r="G13" s="14">
        <v>112028</v>
      </c>
      <c r="H13" s="14">
        <v>104918</v>
      </c>
      <c r="I13" s="14">
        <v>100990</v>
      </c>
      <c r="J13" s="14">
        <v>69034</v>
      </c>
      <c r="K13" s="14">
        <v>79324</v>
      </c>
      <c r="L13" s="14">
        <v>37445</v>
      </c>
      <c r="M13" s="14">
        <v>22337</v>
      </c>
      <c r="N13" s="12">
        <f t="shared" si="2"/>
        <v>889205</v>
      </c>
    </row>
    <row r="14" spans="1:14" ht="18.75" customHeight="1">
      <c r="A14" s="15" t="s">
        <v>11</v>
      </c>
      <c r="B14" s="14">
        <v>106743</v>
      </c>
      <c r="C14" s="14">
        <v>82031</v>
      </c>
      <c r="D14" s="14">
        <v>97125</v>
      </c>
      <c r="E14" s="14">
        <v>19772</v>
      </c>
      <c r="F14" s="14">
        <v>68309</v>
      </c>
      <c r="G14" s="14">
        <v>109515</v>
      </c>
      <c r="H14" s="14">
        <v>96063</v>
      </c>
      <c r="I14" s="14">
        <v>96196</v>
      </c>
      <c r="J14" s="14">
        <v>69149</v>
      </c>
      <c r="K14" s="14">
        <v>78771</v>
      </c>
      <c r="L14" s="14">
        <v>36949</v>
      </c>
      <c r="M14" s="14">
        <v>24181</v>
      </c>
      <c r="N14" s="12">
        <f t="shared" si="2"/>
        <v>884804</v>
      </c>
    </row>
    <row r="15" spans="1:14" ht="18.75" customHeight="1">
      <c r="A15" s="15" t="s">
        <v>12</v>
      </c>
      <c r="B15" s="14">
        <v>31237</v>
      </c>
      <c r="C15" s="14">
        <v>27764</v>
      </c>
      <c r="D15" s="14">
        <v>22260</v>
      </c>
      <c r="E15" s="14">
        <v>6365</v>
      </c>
      <c r="F15" s="14">
        <v>21718</v>
      </c>
      <c r="G15" s="14">
        <v>34989</v>
      </c>
      <c r="H15" s="14">
        <v>28805</v>
      </c>
      <c r="I15" s="14">
        <v>24467</v>
      </c>
      <c r="J15" s="14">
        <v>19580</v>
      </c>
      <c r="K15" s="14">
        <v>21929</v>
      </c>
      <c r="L15" s="14">
        <v>8872</v>
      </c>
      <c r="M15" s="14">
        <v>5286</v>
      </c>
      <c r="N15" s="12">
        <f t="shared" si="2"/>
        <v>253272</v>
      </c>
    </row>
    <row r="16" spans="1:14" ht="18.75" customHeight="1">
      <c r="A16" s="16" t="s">
        <v>33</v>
      </c>
      <c r="B16" s="14">
        <f>B17+B18+B19</f>
        <v>9732</v>
      </c>
      <c r="C16" s="14">
        <f>C17+C18+C19</f>
        <v>8072</v>
      </c>
      <c r="D16" s="14">
        <f>D17+D18+D19</f>
        <v>5745</v>
      </c>
      <c r="E16" s="14">
        <f>E17+E18+E19</f>
        <v>1548</v>
      </c>
      <c r="F16" s="14">
        <f aca="true" t="shared" si="5" ref="F16:M16">F17+F18+F19</f>
        <v>6736</v>
      </c>
      <c r="G16" s="14">
        <f t="shared" si="5"/>
        <v>10053</v>
      </c>
      <c r="H16" s="14">
        <f t="shared" si="5"/>
        <v>8741</v>
      </c>
      <c r="I16" s="14">
        <f t="shared" si="5"/>
        <v>7272</v>
      </c>
      <c r="J16" s="14">
        <f t="shared" si="5"/>
        <v>5566</v>
      </c>
      <c r="K16" s="14">
        <f t="shared" si="5"/>
        <v>6439</v>
      </c>
      <c r="L16" s="14">
        <f t="shared" si="5"/>
        <v>2403</v>
      </c>
      <c r="M16" s="14">
        <f t="shared" si="5"/>
        <v>1243</v>
      </c>
      <c r="N16" s="12">
        <f t="shared" si="2"/>
        <v>73550</v>
      </c>
    </row>
    <row r="17" spans="1:14" ht="18.75" customHeight="1">
      <c r="A17" s="15" t="s">
        <v>30</v>
      </c>
      <c r="B17" s="14">
        <v>3337</v>
      </c>
      <c r="C17" s="14">
        <v>2747</v>
      </c>
      <c r="D17" s="14">
        <v>1933</v>
      </c>
      <c r="E17" s="14">
        <v>527</v>
      </c>
      <c r="F17" s="14">
        <v>1996</v>
      </c>
      <c r="G17" s="14">
        <v>3506</v>
      </c>
      <c r="H17" s="14">
        <v>3277</v>
      </c>
      <c r="I17" s="14">
        <v>2749</v>
      </c>
      <c r="J17" s="14">
        <v>2198</v>
      </c>
      <c r="K17" s="14">
        <v>2546</v>
      </c>
      <c r="L17" s="14">
        <v>937</v>
      </c>
      <c r="M17" s="14">
        <v>481</v>
      </c>
      <c r="N17" s="12">
        <f t="shared" si="2"/>
        <v>26234</v>
      </c>
    </row>
    <row r="18" spans="1:14" ht="18.75" customHeight="1">
      <c r="A18" s="15" t="s">
        <v>31</v>
      </c>
      <c r="B18" s="14">
        <v>314</v>
      </c>
      <c r="C18" s="14">
        <v>243</v>
      </c>
      <c r="D18" s="14">
        <v>212</v>
      </c>
      <c r="E18" s="14">
        <v>57</v>
      </c>
      <c r="F18" s="14">
        <v>179</v>
      </c>
      <c r="G18" s="14">
        <v>366</v>
      </c>
      <c r="H18" s="14">
        <v>270</v>
      </c>
      <c r="I18" s="14">
        <v>243</v>
      </c>
      <c r="J18" s="14">
        <v>162</v>
      </c>
      <c r="K18" s="14">
        <v>235</v>
      </c>
      <c r="L18" s="14">
        <v>86</v>
      </c>
      <c r="M18" s="14">
        <v>65</v>
      </c>
      <c r="N18" s="12">
        <f t="shared" si="2"/>
        <v>2432</v>
      </c>
    </row>
    <row r="19" spans="1:14" ht="18.75" customHeight="1">
      <c r="A19" s="15" t="s">
        <v>32</v>
      </c>
      <c r="B19" s="14">
        <v>6081</v>
      </c>
      <c r="C19" s="14">
        <v>5082</v>
      </c>
      <c r="D19" s="14">
        <v>3600</v>
      </c>
      <c r="E19" s="14">
        <v>964</v>
      </c>
      <c r="F19" s="14">
        <v>4561</v>
      </c>
      <c r="G19" s="14">
        <v>6181</v>
      </c>
      <c r="H19" s="14">
        <v>5194</v>
      </c>
      <c r="I19" s="14">
        <v>4280</v>
      </c>
      <c r="J19" s="14">
        <v>3206</v>
      </c>
      <c r="K19" s="14">
        <v>3658</v>
      </c>
      <c r="L19" s="14">
        <v>1380</v>
      </c>
      <c r="M19" s="14">
        <v>697</v>
      </c>
      <c r="N19" s="12">
        <f t="shared" si="2"/>
        <v>44884</v>
      </c>
    </row>
    <row r="20" spans="1:14" ht="18.75" customHeight="1">
      <c r="A20" s="17" t="s">
        <v>13</v>
      </c>
      <c r="B20" s="18">
        <f>B21+B22+B23</f>
        <v>161774</v>
      </c>
      <c r="C20" s="18">
        <f>C21+C22+C23</f>
        <v>107566</v>
      </c>
      <c r="D20" s="18">
        <f>D21+D22+D23</f>
        <v>94456</v>
      </c>
      <c r="E20" s="18">
        <f>E21+E22+E23</f>
        <v>21367</v>
      </c>
      <c r="F20" s="18">
        <f aca="true" t="shared" si="6" ref="F20:M20">F21+F22+F23</f>
        <v>76965</v>
      </c>
      <c r="G20" s="18">
        <f t="shared" si="6"/>
        <v>127233</v>
      </c>
      <c r="H20" s="18">
        <f t="shared" si="6"/>
        <v>140097</v>
      </c>
      <c r="I20" s="18">
        <f t="shared" si="6"/>
        <v>136651</v>
      </c>
      <c r="J20" s="18">
        <f t="shared" si="6"/>
        <v>90397</v>
      </c>
      <c r="K20" s="18">
        <f t="shared" si="6"/>
        <v>137672</v>
      </c>
      <c r="L20" s="18">
        <f t="shared" si="6"/>
        <v>53674</v>
      </c>
      <c r="M20" s="18">
        <f t="shared" si="6"/>
        <v>29793</v>
      </c>
      <c r="N20" s="12">
        <f aca="true" t="shared" si="7" ref="N20:N26">SUM(B20:M20)</f>
        <v>1177645</v>
      </c>
    </row>
    <row r="21" spans="1:14" ht="18.75" customHeight="1">
      <c r="A21" s="13" t="s">
        <v>14</v>
      </c>
      <c r="B21" s="14">
        <v>77488</v>
      </c>
      <c r="C21" s="14">
        <v>54136</v>
      </c>
      <c r="D21" s="14">
        <v>46486</v>
      </c>
      <c r="E21" s="14">
        <v>10609</v>
      </c>
      <c r="F21" s="14">
        <v>36706</v>
      </c>
      <c r="G21" s="14">
        <v>64405</v>
      </c>
      <c r="H21" s="14">
        <v>74233</v>
      </c>
      <c r="I21" s="14">
        <v>70405</v>
      </c>
      <c r="J21" s="14">
        <v>45456</v>
      </c>
      <c r="K21" s="14">
        <v>68721</v>
      </c>
      <c r="L21" s="14">
        <v>27475</v>
      </c>
      <c r="M21" s="14">
        <v>14654</v>
      </c>
      <c r="N21" s="12">
        <f t="shared" si="7"/>
        <v>590774</v>
      </c>
    </row>
    <row r="22" spans="1:14" ht="18.75" customHeight="1">
      <c r="A22" s="13" t="s">
        <v>15</v>
      </c>
      <c r="B22" s="14">
        <v>66875</v>
      </c>
      <c r="C22" s="14">
        <v>40774</v>
      </c>
      <c r="D22" s="14">
        <v>38313</v>
      </c>
      <c r="E22" s="14">
        <v>8227</v>
      </c>
      <c r="F22" s="14">
        <v>30523</v>
      </c>
      <c r="G22" s="14">
        <v>47420</v>
      </c>
      <c r="H22" s="14">
        <v>51698</v>
      </c>
      <c r="I22" s="14">
        <v>52734</v>
      </c>
      <c r="J22" s="14">
        <v>35773</v>
      </c>
      <c r="K22" s="14">
        <v>56111</v>
      </c>
      <c r="L22" s="14">
        <v>21619</v>
      </c>
      <c r="M22" s="14">
        <v>12768</v>
      </c>
      <c r="N22" s="12">
        <f t="shared" si="7"/>
        <v>462835</v>
      </c>
    </row>
    <row r="23" spans="1:14" ht="18.75" customHeight="1">
      <c r="A23" s="13" t="s">
        <v>16</v>
      </c>
      <c r="B23" s="14">
        <v>17411</v>
      </c>
      <c r="C23" s="14">
        <v>12656</v>
      </c>
      <c r="D23" s="14">
        <v>9657</v>
      </c>
      <c r="E23" s="14">
        <v>2531</v>
      </c>
      <c r="F23" s="14">
        <v>9736</v>
      </c>
      <c r="G23" s="14">
        <v>15408</v>
      </c>
      <c r="H23" s="14">
        <v>14166</v>
      </c>
      <c r="I23" s="14">
        <v>13512</v>
      </c>
      <c r="J23" s="14">
        <v>9168</v>
      </c>
      <c r="K23" s="14">
        <v>12840</v>
      </c>
      <c r="L23" s="14">
        <v>4580</v>
      </c>
      <c r="M23" s="14">
        <v>2371</v>
      </c>
      <c r="N23" s="12">
        <f t="shared" si="7"/>
        <v>124036</v>
      </c>
    </row>
    <row r="24" spans="1:14" ht="18.75" customHeight="1">
      <c r="A24" s="17" t="s">
        <v>17</v>
      </c>
      <c r="B24" s="14">
        <f>B25+B26</f>
        <v>57682</v>
      </c>
      <c r="C24" s="14">
        <f>C25+C26</f>
        <v>49960</v>
      </c>
      <c r="D24" s="14">
        <f>D25+D26</f>
        <v>46587</v>
      </c>
      <c r="E24" s="14">
        <f>E25+E26</f>
        <v>13199</v>
      </c>
      <c r="F24" s="14">
        <f aca="true" t="shared" si="8" ref="F24:M24">F25+F26</f>
        <v>44065</v>
      </c>
      <c r="G24" s="14">
        <f t="shared" si="8"/>
        <v>69102</v>
      </c>
      <c r="H24" s="14">
        <f t="shared" si="8"/>
        <v>64559</v>
      </c>
      <c r="I24" s="14">
        <f t="shared" si="8"/>
        <v>44623</v>
      </c>
      <c r="J24" s="14">
        <f t="shared" si="8"/>
        <v>38225</v>
      </c>
      <c r="K24" s="14">
        <f t="shared" si="8"/>
        <v>35866</v>
      </c>
      <c r="L24" s="14">
        <f t="shared" si="8"/>
        <v>12741</v>
      </c>
      <c r="M24" s="14">
        <f t="shared" si="8"/>
        <v>5703</v>
      </c>
      <c r="N24" s="12">
        <f t="shared" si="7"/>
        <v>482312</v>
      </c>
    </row>
    <row r="25" spans="1:14" ht="18.75" customHeight="1">
      <c r="A25" s="13" t="s">
        <v>18</v>
      </c>
      <c r="B25" s="14">
        <v>36916</v>
      </c>
      <c r="C25" s="14">
        <v>31974</v>
      </c>
      <c r="D25" s="14">
        <v>29816</v>
      </c>
      <c r="E25" s="14">
        <v>8447</v>
      </c>
      <c r="F25" s="14">
        <v>28202</v>
      </c>
      <c r="G25" s="14">
        <v>44225</v>
      </c>
      <c r="H25" s="14">
        <v>41318</v>
      </c>
      <c r="I25" s="14">
        <v>28559</v>
      </c>
      <c r="J25" s="14">
        <v>24464</v>
      </c>
      <c r="K25" s="14">
        <v>22954</v>
      </c>
      <c r="L25" s="14">
        <v>8154</v>
      </c>
      <c r="M25" s="14">
        <v>3650</v>
      </c>
      <c r="N25" s="12">
        <f t="shared" si="7"/>
        <v>308679</v>
      </c>
    </row>
    <row r="26" spans="1:14" ht="18.75" customHeight="1">
      <c r="A26" s="13" t="s">
        <v>19</v>
      </c>
      <c r="B26" s="14">
        <v>20766</v>
      </c>
      <c r="C26" s="14">
        <v>17986</v>
      </c>
      <c r="D26" s="14">
        <v>16771</v>
      </c>
      <c r="E26" s="14">
        <v>4752</v>
      </c>
      <c r="F26" s="14">
        <v>15863</v>
      </c>
      <c r="G26" s="14">
        <v>24877</v>
      </c>
      <c r="H26" s="14">
        <v>23241</v>
      </c>
      <c r="I26" s="14">
        <v>16064</v>
      </c>
      <c r="J26" s="14">
        <v>13761</v>
      </c>
      <c r="K26" s="14">
        <v>12912</v>
      </c>
      <c r="L26" s="14">
        <v>4587</v>
      </c>
      <c r="M26" s="14">
        <v>2053</v>
      </c>
      <c r="N26" s="12">
        <f t="shared" si="7"/>
        <v>173633</v>
      </c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4" ht="18.75" customHeight="1">
      <c r="A28" s="2" t="s">
        <v>26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1"/>
    </row>
    <row r="29" spans="1:14" ht="18.75" customHeight="1">
      <c r="A29" s="17" t="s">
        <v>20</v>
      </c>
      <c r="B29" s="22">
        <v>1</v>
      </c>
      <c r="C29" s="22">
        <v>1</v>
      </c>
      <c r="D29" s="22">
        <v>1</v>
      </c>
      <c r="E29" s="22">
        <v>1</v>
      </c>
      <c r="F29" s="22">
        <v>1</v>
      </c>
      <c r="G29" s="22">
        <v>1</v>
      </c>
      <c r="H29" s="22">
        <v>1</v>
      </c>
      <c r="I29" s="22">
        <v>1</v>
      </c>
      <c r="J29" s="22">
        <v>1</v>
      </c>
      <c r="K29" s="22">
        <v>1</v>
      </c>
      <c r="L29" s="22">
        <v>1</v>
      </c>
      <c r="M29" s="22">
        <v>1</v>
      </c>
      <c r="N29" s="21"/>
    </row>
    <row r="30" spans="1:14" ht="18.75" customHeight="1">
      <c r="A30" s="17" t="s">
        <v>21</v>
      </c>
      <c r="B30" s="22">
        <v>1</v>
      </c>
      <c r="C30" s="22">
        <v>1</v>
      </c>
      <c r="D30" s="22">
        <v>1</v>
      </c>
      <c r="E30" s="22">
        <v>0.9689</v>
      </c>
      <c r="F30" s="22">
        <v>1</v>
      </c>
      <c r="G30" s="22">
        <v>1</v>
      </c>
      <c r="H30" s="22">
        <v>0.9983</v>
      </c>
      <c r="I30" s="22">
        <v>0.9923</v>
      </c>
      <c r="J30" s="22">
        <v>1</v>
      </c>
      <c r="K30" s="22">
        <v>1</v>
      </c>
      <c r="L30" s="22">
        <v>1</v>
      </c>
      <c r="M30" s="22">
        <v>1</v>
      </c>
      <c r="N30" s="14"/>
    </row>
    <row r="31" spans="1:14" ht="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8.75" customHeight="1">
      <c r="A32" s="61" t="s">
        <v>96</v>
      </c>
      <c r="B32" s="23">
        <f>(((+B$8+B$20)*B$29)+(B$24*B$30))/B$7</f>
        <v>1</v>
      </c>
      <c r="C32" s="23">
        <f aca="true" t="shared" si="9" ref="C32:M32">(((+C$8+C$20)*C$29)+(C$24*C$30))/C$7</f>
        <v>1</v>
      </c>
      <c r="D32" s="23">
        <f t="shared" si="9"/>
        <v>1</v>
      </c>
      <c r="E32" s="23">
        <f t="shared" si="9"/>
        <v>0.9952947168729941</v>
      </c>
      <c r="F32" s="23">
        <f t="shared" si="9"/>
        <v>1</v>
      </c>
      <c r="G32" s="23">
        <f t="shared" si="9"/>
        <v>1</v>
      </c>
      <c r="H32" s="23">
        <f t="shared" si="9"/>
        <v>0.9997710444516764</v>
      </c>
      <c r="I32" s="23">
        <f t="shared" si="9"/>
        <v>0.9991974036864615</v>
      </c>
      <c r="J32" s="23">
        <f t="shared" si="9"/>
        <v>1</v>
      </c>
      <c r="K32" s="23">
        <f t="shared" si="9"/>
        <v>1</v>
      </c>
      <c r="L32" s="23">
        <f t="shared" si="9"/>
        <v>1</v>
      </c>
      <c r="M32" s="23">
        <f t="shared" si="9"/>
        <v>1</v>
      </c>
      <c r="N32" s="21"/>
    </row>
    <row r="33" spans="1:14" ht="15" customHeight="1">
      <c r="A33" s="1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14" ht="18.75" customHeight="1">
      <c r="A34" s="2" t="s">
        <v>22</v>
      </c>
      <c r="B34" s="26">
        <v>1.7408</v>
      </c>
      <c r="C34" s="26">
        <v>1.682</v>
      </c>
      <c r="D34" s="26">
        <v>1.5792</v>
      </c>
      <c r="E34" s="26">
        <v>1.9566</v>
      </c>
      <c r="F34" s="26">
        <v>1.8176</v>
      </c>
      <c r="G34" s="26">
        <v>1.4483</v>
      </c>
      <c r="H34" s="26">
        <v>1.683</v>
      </c>
      <c r="I34" s="26">
        <v>1.6419</v>
      </c>
      <c r="J34" s="26">
        <v>1.8492</v>
      </c>
      <c r="K34" s="26">
        <v>1.7679</v>
      </c>
      <c r="L34" s="26">
        <v>2.0998</v>
      </c>
      <c r="M34" s="26">
        <v>2.089</v>
      </c>
      <c r="N34" s="27"/>
    </row>
    <row r="35" spans="1:14" ht="18.75" customHeight="1">
      <c r="A35" s="17" t="s">
        <v>27</v>
      </c>
      <c r="B35" s="26">
        <f>B32*B34</f>
        <v>1.7408</v>
      </c>
      <c r="C35" s="26">
        <f>C32*C34</f>
        <v>1.682</v>
      </c>
      <c r="D35" s="26">
        <f>D32*D34</f>
        <v>1.5792</v>
      </c>
      <c r="E35" s="26">
        <f>E32*E34</f>
        <v>1.9473936430337002</v>
      </c>
      <c r="F35" s="26">
        <f aca="true" t="shared" si="10" ref="F35:M35">F32*F34</f>
        <v>1.8176</v>
      </c>
      <c r="G35" s="26">
        <f t="shared" si="10"/>
        <v>1.4483</v>
      </c>
      <c r="H35" s="26">
        <f t="shared" si="10"/>
        <v>1.6826146678121714</v>
      </c>
      <c r="I35" s="26">
        <f t="shared" si="10"/>
        <v>1.640582217112801</v>
      </c>
      <c r="J35" s="26">
        <f t="shared" si="10"/>
        <v>1.8492</v>
      </c>
      <c r="K35" s="26">
        <f t="shared" si="10"/>
        <v>1.7679</v>
      </c>
      <c r="L35" s="26">
        <f t="shared" si="10"/>
        <v>2.0998</v>
      </c>
      <c r="M35" s="26">
        <f t="shared" si="10"/>
        <v>2.089</v>
      </c>
      <c r="N35" s="27"/>
    </row>
    <row r="36" spans="1:14" ht="15" customHeight="1">
      <c r="A36" s="2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20"/>
    </row>
    <row r="37" spans="1:14" ht="18.75" customHeight="1">
      <c r="A37" s="28" t="s">
        <v>66</v>
      </c>
      <c r="B37" s="29">
        <f>ROUND(+B7*B35,2)</f>
        <v>871071.95</v>
      </c>
      <c r="C37" s="29">
        <f>ROUND(+C7*C35,2)</f>
        <v>654013.74</v>
      </c>
      <c r="D37" s="29">
        <f>ROUND(+D7*D35,2)</f>
        <v>593941.86</v>
      </c>
      <c r="E37" s="29">
        <f>ROUND(+E7*E35,2)</f>
        <v>169890.62</v>
      </c>
      <c r="F37" s="29">
        <f aca="true" t="shared" si="11" ref="F37:M37">ROUND(+F7*F35,2)</f>
        <v>541337.63</v>
      </c>
      <c r="G37" s="29">
        <f t="shared" si="11"/>
        <v>709357.06</v>
      </c>
      <c r="H37" s="29">
        <f t="shared" si="11"/>
        <v>806564.71</v>
      </c>
      <c r="I37" s="29">
        <f t="shared" si="11"/>
        <v>702344.73</v>
      </c>
      <c r="J37" s="29">
        <f t="shared" si="11"/>
        <v>582344.52</v>
      </c>
      <c r="K37" s="29">
        <f t="shared" si="11"/>
        <v>668340.45</v>
      </c>
      <c r="L37" s="29">
        <f t="shared" si="11"/>
        <v>348461.81</v>
      </c>
      <c r="M37" s="29">
        <f t="shared" si="11"/>
        <v>202530.64</v>
      </c>
      <c r="N37" s="29">
        <f>SUM(B37:M37)</f>
        <v>6850199.72</v>
      </c>
    </row>
    <row r="38" spans="1:14" ht="15" customHeight="1">
      <c r="A38" s="2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20"/>
    </row>
    <row r="39" spans="1:16" ht="18.75" customHeight="1">
      <c r="A39" s="2" t="s">
        <v>69</v>
      </c>
      <c r="B39" s="30">
        <f>+B40+B43+B50</f>
        <v>-91011</v>
      </c>
      <c r="C39" s="30">
        <f>+C40+C43+C50</f>
        <v>-91410</v>
      </c>
      <c r="D39" s="30">
        <f>+D40+D43+D50</f>
        <v>-54723</v>
      </c>
      <c r="E39" s="30">
        <f>+E40+E43+E50</f>
        <v>-15201</v>
      </c>
      <c r="F39" s="30">
        <f aca="true" t="shared" si="12" ref="F39:M39">+F40+F43+F50</f>
        <v>-43107</v>
      </c>
      <c r="G39" s="30">
        <f t="shared" si="12"/>
        <v>-80598</v>
      </c>
      <c r="H39" s="30">
        <f t="shared" si="12"/>
        <v>-108507</v>
      </c>
      <c r="I39" s="30">
        <f t="shared" si="12"/>
        <v>-53724</v>
      </c>
      <c r="J39" s="30">
        <f t="shared" si="12"/>
        <v>-69398</v>
      </c>
      <c r="K39" s="30">
        <f t="shared" si="12"/>
        <v>-54123</v>
      </c>
      <c r="L39" s="30">
        <f t="shared" si="12"/>
        <v>-41598</v>
      </c>
      <c r="M39" s="30">
        <f t="shared" si="12"/>
        <v>-25224</v>
      </c>
      <c r="N39" s="30">
        <f>+N40+N43+N50</f>
        <v>-728624</v>
      </c>
      <c r="P39" s="42"/>
    </row>
    <row r="40" spans="1:16" ht="18.75" customHeight="1">
      <c r="A40" s="17" t="s">
        <v>70</v>
      </c>
      <c r="B40" s="31">
        <f>B41+B42</f>
        <v>-91011</v>
      </c>
      <c r="C40" s="31">
        <f>C41+C42</f>
        <v>-91410</v>
      </c>
      <c r="D40" s="31">
        <f>D41+D42</f>
        <v>-54723</v>
      </c>
      <c r="E40" s="31">
        <f>E41+E42</f>
        <v>-15201</v>
      </c>
      <c r="F40" s="31">
        <f aca="true" t="shared" si="13" ref="F40:M40">F41+F42</f>
        <v>-43107</v>
      </c>
      <c r="G40" s="31">
        <f t="shared" si="13"/>
        <v>-80598</v>
      </c>
      <c r="H40" s="31">
        <f t="shared" si="13"/>
        <v>-108507</v>
      </c>
      <c r="I40" s="31">
        <f t="shared" si="13"/>
        <v>-53724</v>
      </c>
      <c r="J40" s="31">
        <f t="shared" si="13"/>
        <v>-68898</v>
      </c>
      <c r="K40" s="31">
        <f t="shared" si="13"/>
        <v>-54123</v>
      </c>
      <c r="L40" s="31">
        <f t="shared" si="13"/>
        <v>-41598</v>
      </c>
      <c r="M40" s="31">
        <f t="shared" si="13"/>
        <v>-25224</v>
      </c>
      <c r="N40" s="30">
        <f aca="true" t="shared" si="14" ref="N40:N50">SUM(B40:M40)</f>
        <v>-728124</v>
      </c>
      <c r="P40" s="42"/>
    </row>
    <row r="41" spans="1:16" ht="18.75" customHeight="1">
      <c r="A41" s="13" t="s">
        <v>67</v>
      </c>
      <c r="B41" s="20">
        <f>ROUND(-B9*$D$3,2)</f>
        <v>-91011</v>
      </c>
      <c r="C41" s="20">
        <f>ROUND(-C9*$D$3,2)</f>
        <v>-91410</v>
      </c>
      <c r="D41" s="20">
        <f>ROUND(-D9*$D$3,2)</f>
        <v>-54723</v>
      </c>
      <c r="E41" s="20">
        <f>ROUND(-E9*$D$3,2)</f>
        <v>-15201</v>
      </c>
      <c r="F41" s="20">
        <f aca="true" t="shared" si="15" ref="F41:M41">ROUND(-F9*$D$3,2)</f>
        <v>-43107</v>
      </c>
      <c r="G41" s="20">
        <f t="shared" si="15"/>
        <v>-80598</v>
      </c>
      <c r="H41" s="20">
        <f t="shared" si="15"/>
        <v>-108507</v>
      </c>
      <c r="I41" s="20">
        <f t="shared" si="15"/>
        <v>-53724</v>
      </c>
      <c r="J41" s="20">
        <f t="shared" si="15"/>
        <v>-68898</v>
      </c>
      <c r="K41" s="20">
        <f t="shared" si="15"/>
        <v>-54123</v>
      </c>
      <c r="L41" s="20">
        <f t="shared" si="15"/>
        <v>-41598</v>
      </c>
      <c r="M41" s="20">
        <f t="shared" si="15"/>
        <v>-25224</v>
      </c>
      <c r="N41" s="56">
        <f t="shared" si="14"/>
        <v>-728124</v>
      </c>
      <c r="P41" s="42"/>
    </row>
    <row r="42" spans="1:16" ht="18.75" customHeight="1">
      <c r="A42" s="13" t="s">
        <v>68</v>
      </c>
      <c r="B42" s="20">
        <f>ROUND(B11*$D$3,2)</f>
        <v>0</v>
      </c>
      <c r="C42" s="20">
        <f>ROUND(C11*$D$3,2)</f>
        <v>0</v>
      </c>
      <c r="D42" s="20">
        <f>ROUND(D11*$D$3,2)</f>
        <v>0</v>
      </c>
      <c r="E42" s="20">
        <f>ROUND(E11*$D$3,2)</f>
        <v>0</v>
      </c>
      <c r="F42" s="20">
        <f aca="true" t="shared" si="16" ref="F42:M42">ROUND(F11*$D$3,2)</f>
        <v>0</v>
      </c>
      <c r="G42" s="20">
        <f t="shared" si="16"/>
        <v>0</v>
      </c>
      <c r="H42" s="20">
        <f t="shared" si="16"/>
        <v>0</v>
      </c>
      <c r="I42" s="20">
        <f t="shared" si="16"/>
        <v>0</v>
      </c>
      <c r="J42" s="20">
        <f t="shared" si="16"/>
        <v>0</v>
      </c>
      <c r="K42" s="20">
        <f t="shared" si="16"/>
        <v>0</v>
      </c>
      <c r="L42" s="20">
        <f t="shared" si="16"/>
        <v>0</v>
      </c>
      <c r="M42" s="20">
        <f t="shared" si="16"/>
        <v>0</v>
      </c>
      <c r="N42" s="56">
        <f>SUM(B42:M42)</f>
        <v>0</v>
      </c>
      <c r="P42" s="42"/>
    </row>
    <row r="43" spans="1:16" ht="18.75" customHeight="1">
      <c r="A43" s="17" t="s">
        <v>71</v>
      </c>
      <c r="B43" s="31">
        <f aca="true" t="shared" si="17" ref="B43:M43">SUM(B44:B49)</f>
        <v>0</v>
      </c>
      <c r="C43" s="31">
        <f t="shared" si="17"/>
        <v>0</v>
      </c>
      <c r="D43" s="31">
        <f t="shared" si="17"/>
        <v>0</v>
      </c>
      <c r="E43" s="31">
        <f t="shared" si="17"/>
        <v>0</v>
      </c>
      <c r="F43" s="31">
        <f t="shared" si="17"/>
        <v>0</v>
      </c>
      <c r="G43" s="31">
        <f t="shared" si="17"/>
        <v>0</v>
      </c>
      <c r="H43" s="31">
        <f t="shared" si="17"/>
        <v>0</v>
      </c>
      <c r="I43" s="31">
        <f t="shared" si="17"/>
        <v>0</v>
      </c>
      <c r="J43" s="31">
        <f t="shared" si="17"/>
        <v>-500</v>
      </c>
      <c r="K43" s="31">
        <f t="shared" si="17"/>
        <v>0</v>
      </c>
      <c r="L43" s="31">
        <f t="shared" si="17"/>
        <v>0</v>
      </c>
      <c r="M43" s="31">
        <f t="shared" si="17"/>
        <v>0</v>
      </c>
      <c r="N43" s="31">
        <f>SUM(N44:N49)</f>
        <v>-500</v>
      </c>
      <c r="P43" s="49"/>
    </row>
    <row r="44" spans="1:14" ht="18.75" customHeight="1">
      <c r="A44" s="13" t="s">
        <v>72</v>
      </c>
      <c r="B44" s="27">
        <v>0</v>
      </c>
      <c r="C44" s="27">
        <v>0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27">
        <f t="shared" si="14"/>
        <v>0</v>
      </c>
    </row>
    <row r="45" spans="1:14" ht="18.75" customHeight="1">
      <c r="A45" s="13" t="s">
        <v>73</v>
      </c>
      <c r="B45" s="27">
        <v>0</v>
      </c>
      <c r="C45" s="27">
        <v>0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f t="shared" si="14"/>
        <v>0</v>
      </c>
    </row>
    <row r="46" spans="1:16" ht="18.75" customHeight="1">
      <c r="A46" s="13" t="s">
        <v>74</v>
      </c>
      <c r="B46" s="27">
        <v>0</v>
      </c>
      <c r="C46" s="27">
        <v>0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v>-500</v>
      </c>
      <c r="K46" s="27">
        <v>0</v>
      </c>
      <c r="L46" s="27">
        <v>0</v>
      </c>
      <c r="M46" s="27">
        <v>0</v>
      </c>
      <c r="N46" s="27">
        <f t="shared" si="14"/>
        <v>-500</v>
      </c>
      <c r="P46" s="68"/>
    </row>
    <row r="47" spans="1:16" ht="18.75" customHeight="1">
      <c r="A47" s="13" t="s">
        <v>75</v>
      </c>
      <c r="B47" s="27">
        <v>0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1">
        <f t="shared" si="14"/>
        <v>0</v>
      </c>
      <c r="P47" s="68"/>
    </row>
    <row r="48" spans="1:16" ht="18.75" customHeight="1">
      <c r="A48" s="13" t="s">
        <v>76</v>
      </c>
      <c r="B48" s="27">
        <v>0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f t="shared" si="14"/>
        <v>0</v>
      </c>
      <c r="P48" s="68"/>
    </row>
    <row r="49" spans="1:14" ht="18.75" customHeight="1">
      <c r="A49" s="16" t="s">
        <v>95</v>
      </c>
      <c r="B49" s="27">
        <v>0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  <c r="L49" s="27">
        <v>0</v>
      </c>
      <c r="M49" s="27">
        <v>0</v>
      </c>
      <c r="N49" s="27">
        <f t="shared" si="14"/>
        <v>0</v>
      </c>
    </row>
    <row r="50" spans="1:14" ht="18.75" customHeight="1">
      <c r="A50" s="17" t="s">
        <v>77</v>
      </c>
      <c r="B50" s="32">
        <v>0</v>
      </c>
      <c r="C50" s="32">
        <v>0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27">
        <f t="shared" si="14"/>
        <v>0</v>
      </c>
    </row>
    <row r="51" spans="1:14" ht="15" customHeight="1">
      <c r="A51" s="37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20"/>
    </row>
    <row r="52" spans="1:16" ht="15.75">
      <c r="A52" s="2" t="s">
        <v>78</v>
      </c>
      <c r="B52" s="34">
        <f>+B37+B39</f>
        <v>780060.95</v>
      </c>
      <c r="C52" s="34">
        <f aca="true" t="shared" si="18" ref="C52:M52">+C37+C39</f>
        <v>562603.74</v>
      </c>
      <c r="D52" s="34">
        <f t="shared" si="18"/>
        <v>539218.86</v>
      </c>
      <c r="E52" s="34">
        <f t="shared" si="18"/>
        <v>154689.62</v>
      </c>
      <c r="F52" s="34">
        <f t="shared" si="18"/>
        <v>498230.63</v>
      </c>
      <c r="G52" s="34">
        <f t="shared" si="18"/>
        <v>628759.06</v>
      </c>
      <c r="H52" s="34">
        <f t="shared" si="18"/>
        <v>698057.71</v>
      </c>
      <c r="I52" s="34">
        <f t="shared" si="18"/>
        <v>648620.73</v>
      </c>
      <c r="J52" s="34">
        <f t="shared" si="18"/>
        <v>512946.52</v>
      </c>
      <c r="K52" s="34">
        <f t="shared" si="18"/>
        <v>614217.45</v>
      </c>
      <c r="L52" s="34">
        <f t="shared" si="18"/>
        <v>306863.81</v>
      </c>
      <c r="M52" s="34">
        <f t="shared" si="18"/>
        <v>177306.64</v>
      </c>
      <c r="N52" s="34">
        <f>SUM(B52:M52)</f>
        <v>6121575.72</v>
      </c>
      <c r="P52" s="42"/>
    </row>
    <row r="53" spans="1:16" ht="15" customHeight="1">
      <c r="A53" s="40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8"/>
      <c r="P53" s="39"/>
    </row>
    <row r="54" spans="1:14" ht="15" customHeight="1">
      <c r="A54" s="33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6"/>
    </row>
    <row r="55" spans="1:16" ht="18.75" customHeight="1">
      <c r="A55" s="2" t="s">
        <v>79</v>
      </c>
      <c r="B55" s="43">
        <v>0</v>
      </c>
      <c r="C55" s="43">
        <v>0</v>
      </c>
      <c r="D55" s="43">
        <v>0</v>
      </c>
      <c r="E55" s="43">
        <v>0</v>
      </c>
      <c r="F55" s="43">
        <v>0</v>
      </c>
      <c r="G55" s="43">
        <v>0</v>
      </c>
      <c r="H55" s="43">
        <v>0</v>
      </c>
      <c r="I55" s="43">
        <v>0</v>
      </c>
      <c r="J55" s="43">
        <v>0</v>
      </c>
      <c r="K55" s="43">
        <v>0</v>
      </c>
      <c r="L55" s="43">
        <v>0</v>
      </c>
      <c r="M55" s="43">
        <v>0</v>
      </c>
      <c r="N55" s="34">
        <f>SUM(N56:N69)</f>
        <v>6121575.72</v>
      </c>
      <c r="P55" s="42"/>
    </row>
    <row r="56" spans="1:14" ht="18.75" customHeight="1">
      <c r="A56" s="17" t="s">
        <v>80</v>
      </c>
      <c r="B56" s="44">
        <v>129335.54</v>
      </c>
      <c r="C56" s="44">
        <v>91339.9</v>
      </c>
      <c r="D56" s="43">
        <v>0</v>
      </c>
      <c r="E56" s="43">
        <v>0</v>
      </c>
      <c r="F56" s="43">
        <v>0</v>
      </c>
      <c r="G56" s="43">
        <v>0</v>
      </c>
      <c r="H56" s="43">
        <v>0</v>
      </c>
      <c r="I56" s="43">
        <v>0</v>
      </c>
      <c r="J56" s="43">
        <v>0</v>
      </c>
      <c r="K56" s="43">
        <v>0</v>
      </c>
      <c r="L56" s="43">
        <v>0</v>
      </c>
      <c r="M56" s="43">
        <v>0</v>
      </c>
      <c r="N56" s="34">
        <f>SUM(B56:M56)</f>
        <v>220675.44</v>
      </c>
    </row>
    <row r="57" spans="1:14" ht="18.75" customHeight="1">
      <c r="A57" s="17" t="s">
        <v>81</v>
      </c>
      <c r="B57" s="44">
        <v>237118.16</v>
      </c>
      <c r="C57" s="44">
        <v>221495.05</v>
      </c>
      <c r="D57" s="43">
        <v>0</v>
      </c>
      <c r="E57" s="43">
        <v>0</v>
      </c>
      <c r="F57" s="43">
        <v>0</v>
      </c>
      <c r="G57" s="43">
        <v>0</v>
      </c>
      <c r="H57" s="43">
        <v>0</v>
      </c>
      <c r="I57" s="43">
        <v>0</v>
      </c>
      <c r="J57" s="43">
        <v>0</v>
      </c>
      <c r="K57" s="43">
        <v>0</v>
      </c>
      <c r="L57" s="43">
        <v>0</v>
      </c>
      <c r="M57" s="43">
        <v>0</v>
      </c>
      <c r="N57" s="34">
        <f aca="true" t="shared" si="19" ref="N57:N68">SUM(B57:M57)</f>
        <v>458613.20999999996</v>
      </c>
    </row>
    <row r="58" spans="1:14" ht="18.75" customHeight="1">
      <c r="A58" s="17" t="s">
        <v>82</v>
      </c>
      <c r="B58" s="43">
        <v>0</v>
      </c>
      <c r="C58" s="43">
        <v>0</v>
      </c>
      <c r="D58" s="31">
        <v>539218.86</v>
      </c>
      <c r="E58" s="43">
        <v>0</v>
      </c>
      <c r="F58" s="43">
        <v>0</v>
      </c>
      <c r="G58" s="43">
        <v>0</v>
      </c>
      <c r="H58" s="43">
        <v>0</v>
      </c>
      <c r="I58" s="43">
        <v>0</v>
      </c>
      <c r="J58" s="43">
        <v>0</v>
      </c>
      <c r="K58" s="43">
        <v>0</v>
      </c>
      <c r="L58" s="43">
        <v>0</v>
      </c>
      <c r="M58" s="43">
        <v>0</v>
      </c>
      <c r="N58" s="31">
        <f t="shared" si="19"/>
        <v>539218.86</v>
      </c>
    </row>
    <row r="59" spans="1:14" ht="18.75" customHeight="1">
      <c r="A59" s="17" t="s">
        <v>83</v>
      </c>
      <c r="B59" s="43">
        <v>0</v>
      </c>
      <c r="C59" s="43">
        <v>0</v>
      </c>
      <c r="D59" s="43">
        <v>0</v>
      </c>
      <c r="E59" s="31">
        <v>146565.37</v>
      </c>
      <c r="F59" s="43">
        <v>0</v>
      </c>
      <c r="G59" s="43">
        <v>0</v>
      </c>
      <c r="H59" s="43">
        <v>0</v>
      </c>
      <c r="I59" s="43">
        <v>0</v>
      </c>
      <c r="J59" s="43">
        <v>0</v>
      </c>
      <c r="K59" s="43">
        <v>0</v>
      </c>
      <c r="L59" s="43">
        <v>0</v>
      </c>
      <c r="M59" s="43">
        <v>0</v>
      </c>
      <c r="N59" s="34">
        <f t="shared" si="19"/>
        <v>146565.37</v>
      </c>
    </row>
    <row r="60" spans="1:14" ht="18.75" customHeight="1">
      <c r="A60" s="17" t="s">
        <v>84</v>
      </c>
      <c r="B60" s="43">
        <v>0</v>
      </c>
      <c r="C60" s="43">
        <v>0</v>
      </c>
      <c r="D60" s="43">
        <v>0</v>
      </c>
      <c r="E60" s="43">
        <v>0</v>
      </c>
      <c r="F60" s="31">
        <v>226317.88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31">
        <f t="shared" si="19"/>
        <v>226317.88</v>
      </c>
    </row>
    <row r="61" spans="1:14" ht="18.75" customHeight="1">
      <c r="A61" s="17" t="s">
        <v>85</v>
      </c>
      <c r="B61" s="43">
        <v>0</v>
      </c>
      <c r="C61" s="43">
        <v>0</v>
      </c>
      <c r="D61" s="43">
        <v>0</v>
      </c>
      <c r="E61" s="43">
        <v>0</v>
      </c>
      <c r="F61" s="43">
        <v>0</v>
      </c>
      <c r="G61" s="44">
        <v>247715.7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34">
        <f t="shared" si="19"/>
        <v>247715.7</v>
      </c>
    </row>
    <row r="62" spans="1:14" ht="18.75" customHeight="1">
      <c r="A62" s="17" t="s">
        <v>86</v>
      </c>
      <c r="B62" s="43">
        <v>0</v>
      </c>
      <c r="C62" s="43">
        <v>0</v>
      </c>
      <c r="D62" s="43">
        <v>0</v>
      </c>
      <c r="E62" s="43">
        <v>0</v>
      </c>
      <c r="F62" s="43">
        <v>0</v>
      </c>
      <c r="G62" s="43">
        <v>0</v>
      </c>
      <c r="H62" s="44">
        <v>248811.67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34">
        <f t="shared" si="19"/>
        <v>248811.67</v>
      </c>
    </row>
    <row r="63" spans="1:14" ht="18.75" customHeight="1">
      <c r="A63" s="17" t="s">
        <v>87</v>
      </c>
      <c r="B63" s="43">
        <v>0</v>
      </c>
      <c r="C63" s="43">
        <v>0</v>
      </c>
      <c r="D63" s="43">
        <v>0</v>
      </c>
      <c r="E63" s="43">
        <v>0</v>
      </c>
      <c r="F63" s="43">
        <v>0</v>
      </c>
      <c r="G63" s="43">
        <v>0</v>
      </c>
      <c r="H63" s="44">
        <v>123780.62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34">
        <f t="shared" si="19"/>
        <v>123780.62</v>
      </c>
    </row>
    <row r="64" spans="1:14" ht="18.75" customHeight="1">
      <c r="A64" s="17" t="s">
        <v>93</v>
      </c>
      <c r="B64" s="43">
        <v>0</v>
      </c>
      <c r="C64" s="43">
        <v>0</v>
      </c>
      <c r="D64" s="43">
        <v>0</v>
      </c>
      <c r="E64" s="43">
        <v>0</v>
      </c>
      <c r="F64" s="43">
        <v>0</v>
      </c>
      <c r="G64" s="43">
        <v>0</v>
      </c>
      <c r="H64" s="43">
        <v>0</v>
      </c>
      <c r="I64" s="31">
        <v>223334.19</v>
      </c>
      <c r="J64" s="43">
        <v>0</v>
      </c>
      <c r="K64" s="43">
        <v>0</v>
      </c>
      <c r="L64" s="43">
        <v>0</v>
      </c>
      <c r="M64" s="43">
        <v>0</v>
      </c>
      <c r="N64" s="31">
        <f t="shared" si="19"/>
        <v>223334.19</v>
      </c>
    </row>
    <row r="65" spans="1:14" ht="18.75" customHeight="1">
      <c r="A65" s="17" t="s">
        <v>88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3">
        <v>0</v>
      </c>
      <c r="H65" s="43">
        <v>0</v>
      </c>
      <c r="I65" s="43">
        <v>0</v>
      </c>
      <c r="J65" s="31">
        <v>202461.52</v>
      </c>
      <c r="K65" s="43">
        <v>0</v>
      </c>
      <c r="L65" s="43">
        <v>0</v>
      </c>
      <c r="M65" s="43">
        <v>0</v>
      </c>
      <c r="N65" s="34">
        <f t="shared" si="19"/>
        <v>202461.52</v>
      </c>
    </row>
    <row r="66" spans="1:14" ht="18.75" customHeight="1">
      <c r="A66" s="17" t="s">
        <v>89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31">
        <v>0</v>
      </c>
      <c r="K66" s="31">
        <v>179354.44</v>
      </c>
      <c r="L66" s="43">
        <v>0</v>
      </c>
      <c r="M66" s="43">
        <v>0</v>
      </c>
      <c r="N66" s="31">
        <f t="shared" si="19"/>
        <v>179354.44</v>
      </c>
    </row>
    <row r="67" spans="1:14" ht="18.75" customHeight="1">
      <c r="A67" s="17" t="s">
        <v>90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44">
        <v>0</v>
      </c>
      <c r="K67" s="44">
        <v>0</v>
      </c>
      <c r="L67" s="31">
        <v>129857.98</v>
      </c>
      <c r="M67" s="43">
        <v>0</v>
      </c>
      <c r="N67" s="34">
        <f t="shared" si="19"/>
        <v>129857.98</v>
      </c>
    </row>
    <row r="68" spans="1:14" ht="18.75" customHeight="1">
      <c r="A68" s="17" t="s">
        <v>91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43">
        <v>0</v>
      </c>
      <c r="L68" s="43">
        <v>0</v>
      </c>
      <c r="M68" s="31">
        <v>177306.64</v>
      </c>
      <c r="N68" s="31">
        <f t="shared" si="19"/>
        <v>177306.64</v>
      </c>
    </row>
    <row r="69" spans="1:14" ht="18.75" customHeight="1">
      <c r="A69" s="40" t="s">
        <v>92</v>
      </c>
      <c r="B69" s="38">
        <v>413607.24</v>
      </c>
      <c r="C69" s="38">
        <v>249768.79</v>
      </c>
      <c r="D69" s="43">
        <v>0</v>
      </c>
      <c r="E69" s="38">
        <v>8124.25</v>
      </c>
      <c r="F69" s="38">
        <v>271912.75</v>
      </c>
      <c r="G69" s="38">
        <v>381043.37</v>
      </c>
      <c r="H69" s="38">
        <v>325465.42</v>
      </c>
      <c r="I69" s="38">
        <v>425286.54</v>
      </c>
      <c r="J69" s="38">
        <v>310485</v>
      </c>
      <c r="K69" s="38">
        <v>434863.01</v>
      </c>
      <c r="L69" s="38">
        <v>177005.83</v>
      </c>
      <c r="M69" s="43">
        <v>0</v>
      </c>
      <c r="N69" s="38">
        <f>SUM(B69:M69)</f>
        <v>2997562.2</v>
      </c>
    </row>
    <row r="70" spans="1:14" ht="17.25" customHeight="1">
      <c r="A70" s="62"/>
      <c r="B70" s="63">
        <v>0</v>
      </c>
      <c r="C70" s="63">
        <v>0</v>
      </c>
      <c r="D70" s="63">
        <v>0</v>
      </c>
      <c r="E70" s="63">
        <v>0</v>
      </c>
      <c r="F70" s="63">
        <v>0</v>
      </c>
      <c r="G70" s="63">
        <v>0</v>
      </c>
      <c r="H70" s="63">
        <v>0</v>
      </c>
      <c r="I70" s="63">
        <v>0</v>
      </c>
      <c r="J70" s="63"/>
      <c r="K70" s="63"/>
      <c r="L70" s="63">
        <v>0</v>
      </c>
      <c r="M70" s="63">
        <v>0</v>
      </c>
      <c r="N70" s="63"/>
    </row>
    <row r="71" spans="1:14" ht="15" customHeight="1">
      <c r="A71" s="45"/>
      <c r="B71" s="46">
        <v>0</v>
      </c>
      <c r="C71" s="46">
        <v>0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/>
      <c r="K71" s="46"/>
      <c r="L71" s="46"/>
      <c r="M71" s="46"/>
      <c r="N71" s="47"/>
    </row>
    <row r="72" spans="1:14" ht="18.75" customHeight="1">
      <c r="A72" s="2" t="s">
        <v>94</v>
      </c>
      <c r="B72" s="43">
        <v>0</v>
      </c>
      <c r="C72" s="43">
        <v>0</v>
      </c>
      <c r="D72" s="43">
        <v>0</v>
      </c>
      <c r="E72" s="43">
        <v>0</v>
      </c>
      <c r="F72" s="43">
        <v>0</v>
      </c>
      <c r="G72" s="43">
        <v>0</v>
      </c>
      <c r="H72" s="43">
        <v>0</v>
      </c>
      <c r="I72" s="43">
        <v>0</v>
      </c>
      <c r="J72" s="43">
        <v>0</v>
      </c>
      <c r="K72" s="43">
        <v>0</v>
      </c>
      <c r="L72" s="43">
        <v>0</v>
      </c>
      <c r="M72" s="43">
        <v>0</v>
      </c>
      <c r="N72" s="34"/>
    </row>
    <row r="73" spans="1:14" ht="18.75" customHeight="1">
      <c r="A73" s="17" t="s">
        <v>23</v>
      </c>
      <c r="B73" s="54">
        <v>1.9404513739068205</v>
      </c>
      <c r="C73" s="54">
        <v>1.9546439165995677</v>
      </c>
      <c r="D73" s="54">
        <v>0</v>
      </c>
      <c r="E73" s="54">
        <v>0</v>
      </c>
      <c r="F73" s="43">
        <v>0</v>
      </c>
      <c r="G73" s="43">
        <v>0</v>
      </c>
      <c r="H73" s="54">
        <v>0</v>
      </c>
      <c r="I73" s="54">
        <v>0</v>
      </c>
      <c r="J73" s="54">
        <v>0</v>
      </c>
      <c r="K73" s="43">
        <v>0</v>
      </c>
      <c r="L73" s="54">
        <v>0</v>
      </c>
      <c r="M73" s="54">
        <v>0</v>
      </c>
      <c r="N73" s="34"/>
    </row>
    <row r="74" spans="1:14" ht="18.75" customHeight="1">
      <c r="A74" s="17" t="s">
        <v>25</v>
      </c>
      <c r="B74" s="54">
        <v>1.694</v>
      </c>
      <c r="C74" s="54">
        <v>1.5946000074717348</v>
      </c>
      <c r="D74" s="54">
        <v>0</v>
      </c>
      <c r="E74" s="54">
        <v>0</v>
      </c>
      <c r="F74" s="43">
        <v>0</v>
      </c>
      <c r="G74" s="43">
        <v>0</v>
      </c>
      <c r="H74" s="54">
        <v>0</v>
      </c>
      <c r="I74" s="54">
        <v>0</v>
      </c>
      <c r="J74" s="54">
        <v>0</v>
      </c>
      <c r="K74" s="43">
        <v>0</v>
      </c>
      <c r="L74" s="54">
        <v>0</v>
      </c>
      <c r="M74" s="54">
        <v>0</v>
      </c>
      <c r="N74" s="34"/>
    </row>
    <row r="75" spans="1:14" ht="18.75" customHeight="1">
      <c r="A75" s="17" t="s">
        <v>50</v>
      </c>
      <c r="B75" s="54">
        <v>0</v>
      </c>
      <c r="C75" s="54">
        <v>0</v>
      </c>
      <c r="D75" s="24">
        <v>1.5792000063812308</v>
      </c>
      <c r="E75" s="54">
        <v>0</v>
      </c>
      <c r="F75" s="43">
        <v>0</v>
      </c>
      <c r="G75" s="43">
        <v>0</v>
      </c>
      <c r="H75" s="54">
        <v>0</v>
      </c>
      <c r="I75" s="54">
        <v>0</v>
      </c>
      <c r="J75" s="54">
        <v>0</v>
      </c>
      <c r="K75" s="43">
        <v>0</v>
      </c>
      <c r="L75" s="54">
        <v>0</v>
      </c>
      <c r="M75" s="54">
        <v>0</v>
      </c>
      <c r="N75" s="31"/>
    </row>
    <row r="76" spans="1:14" ht="18.75" customHeight="1">
      <c r="A76" s="17" t="s">
        <v>53</v>
      </c>
      <c r="B76" s="54">
        <v>0</v>
      </c>
      <c r="C76" s="54">
        <v>0</v>
      </c>
      <c r="D76" s="54">
        <v>0</v>
      </c>
      <c r="E76" s="54">
        <v>1.9473936267767078</v>
      </c>
      <c r="F76" s="43">
        <v>0</v>
      </c>
      <c r="G76" s="43">
        <v>0</v>
      </c>
      <c r="H76" s="54">
        <v>0</v>
      </c>
      <c r="I76" s="54">
        <v>0</v>
      </c>
      <c r="J76" s="54">
        <v>0</v>
      </c>
      <c r="K76" s="43">
        <v>0</v>
      </c>
      <c r="L76" s="54">
        <v>0</v>
      </c>
      <c r="M76" s="54">
        <v>0</v>
      </c>
      <c r="N76" s="34"/>
    </row>
    <row r="77" spans="1:14" ht="18.75" customHeight="1">
      <c r="A77" s="17" t="s">
        <v>54</v>
      </c>
      <c r="B77" s="54">
        <v>0</v>
      </c>
      <c r="C77" s="54">
        <v>0</v>
      </c>
      <c r="D77" s="54">
        <v>0</v>
      </c>
      <c r="E77" s="54">
        <v>0</v>
      </c>
      <c r="F77" s="54">
        <v>1.817600014773479</v>
      </c>
      <c r="G77" s="43">
        <v>0</v>
      </c>
      <c r="H77" s="54">
        <v>0</v>
      </c>
      <c r="I77" s="54">
        <v>0</v>
      </c>
      <c r="J77" s="54">
        <v>0</v>
      </c>
      <c r="K77" s="43">
        <v>0</v>
      </c>
      <c r="L77" s="54">
        <v>0</v>
      </c>
      <c r="M77" s="54">
        <v>0</v>
      </c>
      <c r="N77" s="31"/>
    </row>
    <row r="78" spans="1:14" ht="18.75" customHeight="1">
      <c r="A78" s="17" t="s">
        <v>55</v>
      </c>
      <c r="B78" s="54">
        <v>0</v>
      </c>
      <c r="C78" s="54">
        <v>0</v>
      </c>
      <c r="D78" s="54">
        <v>0</v>
      </c>
      <c r="E78" s="54">
        <v>0</v>
      </c>
      <c r="F78" s="43">
        <v>0</v>
      </c>
      <c r="G78" s="54">
        <v>1.4483000126585897</v>
      </c>
      <c r="H78" s="54">
        <v>0</v>
      </c>
      <c r="I78" s="54">
        <v>0</v>
      </c>
      <c r="J78" s="54">
        <v>0</v>
      </c>
      <c r="K78" s="43">
        <v>0</v>
      </c>
      <c r="L78" s="54">
        <v>0</v>
      </c>
      <c r="M78" s="54">
        <v>0</v>
      </c>
      <c r="N78" s="34"/>
    </row>
    <row r="79" spans="1:14" ht="18.75" customHeight="1">
      <c r="A79" s="17" t="s">
        <v>57</v>
      </c>
      <c r="B79" s="54">
        <v>0</v>
      </c>
      <c r="C79" s="54">
        <v>0</v>
      </c>
      <c r="D79" s="54">
        <v>0</v>
      </c>
      <c r="E79" s="54">
        <v>0</v>
      </c>
      <c r="F79" s="43">
        <v>0</v>
      </c>
      <c r="G79" s="43">
        <v>0</v>
      </c>
      <c r="H79" s="54">
        <v>1.7032432072308155</v>
      </c>
      <c r="I79" s="54">
        <v>0</v>
      </c>
      <c r="J79" s="54">
        <v>0</v>
      </c>
      <c r="K79" s="43">
        <v>0</v>
      </c>
      <c r="L79" s="54">
        <v>0</v>
      </c>
      <c r="M79" s="54">
        <v>0</v>
      </c>
      <c r="N79" s="34"/>
    </row>
    <row r="80" spans="1:14" ht="18.75" customHeight="1">
      <c r="A80" s="17" t="s">
        <v>56</v>
      </c>
      <c r="B80" s="54">
        <v>0</v>
      </c>
      <c r="C80" s="54">
        <v>0</v>
      </c>
      <c r="D80" s="54">
        <v>0</v>
      </c>
      <c r="E80" s="54">
        <v>0</v>
      </c>
      <c r="F80" s="43">
        <v>0</v>
      </c>
      <c r="G80" s="43">
        <v>0</v>
      </c>
      <c r="H80" s="54">
        <v>1.6202289364988751</v>
      </c>
      <c r="I80" s="54">
        <v>0</v>
      </c>
      <c r="J80" s="54">
        <v>0</v>
      </c>
      <c r="K80" s="43">
        <v>0</v>
      </c>
      <c r="L80" s="54">
        <v>0</v>
      </c>
      <c r="M80" s="54">
        <v>0</v>
      </c>
      <c r="N80" s="34"/>
    </row>
    <row r="81" spans="1:14" ht="18.75" customHeight="1">
      <c r="A81" s="17" t="s">
        <v>58</v>
      </c>
      <c r="B81" s="54">
        <v>0</v>
      </c>
      <c r="C81" s="54">
        <v>0</v>
      </c>
      <c r="D81" s="54">
        <v>0</v>
      </c>
      <c r="E81" s="54">
        <v>0</v>
      </c>
      <c r="F81" s="43">
        <v>0</v>
      </c>
      <c r="G81" s="43">
        <v>0</v>
      </c>
      <c r="H81" s="54">
        <v>0</v>
      </c>
      <c r="I81" s="54">
        <v>1.6405822142595194</v>
      </c>
      <c r="J81" s="54">
        <v>0</v>
      </c>
      <c r="K81" s="43">
        <v>0</v>
      </c>
      <c r="L81" s="54">
        <v>0</v>
      </c>
      <c r="M81" s="54">
        <v>0</v>
      </c>
      <c r="N81" s="31"/>
    </row>
    <row r="82" spans="1:14" ht="18.75" customHeight="1">
      <c r="A82" s="17" t="s">
        <v>59</v>
      </c>
      <c r="B82" s="54">
        <v>0</v>
      </c>
      <c r="C82" s="54">
        <v>0</v>
      </c>
      <c r="D82" s="54">
        <v>0</v>
      </c>
      <c r="E82" s="54">
        <v>0</v>
      </c>
      <c r="F82" s="43">
        <v>0</v>
      </c>
      <c r="G82" s="43">
        <v>0</v>
      </c>
      <c r="H82" s="54">
        <v>0</v>
      </c>
      <c r="I82" s="54">
        <v>0</v>
      </c>
      <c r="J82" s="54">
        <v>1.8492000114315836</v>
      </c>
      <c r="K82" s="43">
        <v>0</v>
      </c>
      <c r="L82" s="54">
        <v>0</v>
      </c>
      <c r="M82" s="54">
        <v>0</v>
      </c>
      <c r="N82" s="34"/>
    </row>
    <row r="83" spans="1:14" ht="18.75" customHeight="1">
      <c r="A83" s="17" t="s">
        <v>24</v>
      </c>
      <c r="B83" s="54">
        <v>0</v>
      </c>
      <c r="C83" s="54">
        <v>0</v>
      </c>
      <c r="D83" s="54">
        <v>0</v>
      </c>
      <c r="E83" s="54">
        <v>0</v>
      </c>
      <c r="F83" s="43">
        <v>0</v>
      </c>
      <c r="G83" s="43">
        <v>0</v>
      </c>
      <c r="H83" s="54">
        <v>0</v>
      </c>
      <c r="I83" s="54">
        <v>0</v>
      </c>
      <c r="J83" s="54">
        <v>0</v>
      </c>
      <c r="K83" s="24">
        <v>1.7678999952386243</v>
      </c>
      <c r="L83" s="54">
        <v>0</v>
      </c>
      <c r="M83" s="54">
        <v>0</v>
      </c>
      <c r="N83" s="31"/>
    </row>
    <row r="84" spans="1:14" ht="18.75" customHeight="1">
      <c r="A84" s="17" t="s">
        <v>60</v>
      </c>
      <c r="B84" s="54">
        <v>0</v>
      </c>
      <c r="C84" s="54">
        <v>0</v>
      </c>
      <c r="D84" s="54">
        <v>0</v>
      </c>
      <c r="E84" s="54">
        <v>0</v>
      </c>
      <c r="F84" s="43">
        <v>0</v>
      </c>
      <c r="G84" s="43">
        <v>0</v>
      </c>
      <c r="H84" s="54">
        <v>0</v>
      </c>
      <c r="I84" s="54">
        <v>0</v>
      </c>
      <c r="J84" s="54">
        <v>0</v>
      </c>
      <c r="K84" s="54">
        <v>0</v>
      </c>
      <c r="L84" s="54">
        <v>2.0998</v>
      </c>
      <c r="M84" s="54">
        <v>0</v>
      </c>
      <c r="N84" s="34"/>
    </row>
    <row r="85" spans="1:14" ht="18.75" customHeight="1">
      <c r="A85" s="40" t="s">
        <v>61</v>
      </c>
      <c r="B85" s="55">
        <v>0</v>
      </c>
      <c r="C85" s="55">
        <v>0</v>
      </c>
      <c r="D85" s="55">
        <v>0</v>
      </c>
      <c r="E85" s="55">
        <v>0</v>
      </c>
      <c r="F85" s="55">
        <v>0</v>
      </c>
      <c r="G85" s="55">
        <v>0</v>
      </c>
      <c r="H85" s="55">
        <v>0</v>
      </c>
      <c r="I85" s="55">
        <v>0</v>
      </c>
      <c r="J85" s="55">
        <v>0</v>
      </c>
      <c r="K85" s="55">
        <v>0</v>
      </c>
      <c r="L85" s="55">
        <v>0</v>
      </c>
      <c r="M85" s="59">
        <v>2.089000010314489</v>
      </c>
      <c r="N85" s="60"/>
    </row>
    <row r="86" ht="21" customHeight="1">
      <c r="A86" s="48" t="s">
        <v>28</v>
      </c>
    </row>
    <row r="89" ht="14.25">
      <c r="B89" s="50"/>
    </row>
    <row r="90" ht="14.25">
      <c r="H90" s="51"/>
    </row>
    <row r="92" spans="8:11" ht="14.25">
      <c r="H92" s="52"/>
      <c r="I92" s="53"/>
      <c r="J92" s="53"/>
      <c r="K92" s="53"/>
    </row>
  </sheetData>
  <sheetProtection/>
  <mergeCells count="6">
    <mergeCell ref="A70:N70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2014-07-29T12:47:21Z</cp:lastPrinted>
  <dcterms:created xsi:type="dcterms:W3CDTF">2012-11-28T17:54:39Z</dcterms:created>
  <dcterms:modified xsi:type="dcterms:W3CDTF">2014-11-11T19:36:37Z</dcterms:modified>
  <cp:category/>
  <cp:version/>
  <cp:contentType/>
  <cp:contentStatus/>
</cp:coreProperties>
</file>