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<sst xmlns="http://schemas.openxmlformats.org/spreadsheetml/2006/main" count="127" uniqueCount="127">
  <si>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</si>
  <si>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</si>
  <si>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</si>
  <si>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</si>
  <si>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</si>
  <si>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</si>
  <si>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</si>
  <si>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</si>
  <si>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</si>
  <si>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</si>
  <si>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</si>
  <si>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</si>
  <si>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</si>
  <si>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</si>
  <si>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</si>
  <si>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</si>
  <si>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</si>
  <si>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</si>
  <si>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</si>
  <si>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</si>
  <si>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</si>
  <si>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</si>
  <si>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</si>
  <si>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</si>
  <si>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</si>
  <si>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</si>
  <si>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</si>
  <si>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</si>
  <si>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</si>
  <si>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</si>
  <si>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</si>
  <si>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</si>
  <si>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</si>
  <si>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</si>
  <si>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</si>
  <si>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</si>
  <si>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</si>
  <si>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</si>
  <si>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</si>
  <si>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</si>
  <si>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</si>
  <si>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</si>
  <si>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</si>
  <si>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</si>
  <si>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</si>
  <si>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</si>
  <si>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</si>
  <si>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</si>
  <si>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</si>
  <si>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</si>
  <si>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</si>
  <si>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</si>
  <si>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</si>
  <si>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</si>
  <si>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</si>
  <si>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</si>
  <si>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</si>
  <si>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</si>
  <si>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</si>
  <si>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</si>
  <si>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</si>
  <si>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</si>
  <si>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</si>
  <si>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</si>
  <si>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</si>
  <si>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</si>
  <si>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</si>
  <si>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</si>
  <si>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</si>
  <si>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</si>
  <si>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</si>
  <si>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</si>
  <si>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</si>
  <si>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</si>
  <si>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</si>
  <si>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</si>
  <si>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</si>
  <si>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</si>
  <si>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</si>
  <si>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</si>
  <si>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</si>
  <si>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</si>
  <si>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</si>
  <si>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</si>
  <si>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</si>
  <si>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</si>
  <si>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</si>
  <si>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</si>
  <si>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</si>
  <si>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</si>
  <si>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</si>
  <si>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</si>
  <si>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</si>
  <si>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</si>
  <si>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</si>
  <si>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</si>
  <si>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</si>
  <si>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</si>
  <si>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</si>
  <si>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</si>
  <si>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</si>
  <si>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</si>
  <si>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</si>
  <si>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</si>
  <si>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</si>
  <si>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</si>
  <si>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</si>
  <si>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</si>
  <si>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</si>
  <si>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</si>
  <si>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</si>
  <si>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</si>
  <si>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</si>
  <si>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</si>
  <si>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</si>
  <si>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</si>
  <si>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</si>
  <si>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</si>
  <si>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</si>
  <si>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</si>
  <si>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</si>
  <si>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</si>
  <si>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</si>
  <si>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</si>
  <si>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</si>
  <si>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</si>
  <si>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OPERAÇÃO 27/11/14 - VENCIMENTO 04/12/14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</si>
</sst>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6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591670</v>
      </c>
      <c r="C7" s="9">
        <f t="shared" si="0"/>
        <v>801025</v>
      </c>
      <c r="D7" s="9">
        <f t="shared" si="0"/>
        <v>808416</v>
      </c>
      <c r="E7" s="9">
        <f t="shared" si="0"/>
        <v>557461</v>
      </c>
      <c r="F7" s="9">
        <f t="shared" si="0"/>
        <v>772504</v>
      </c>
      <c r="G7" s="9">
        <f t="shared" si="0"/>
        <v>1241006</v>
      </c>
      <c r="H7" s="9">
        <f t="shared" si="0"/>
        <v>582322</v>
      </c>
      <c r="I7" s="9">
        <f t="shared" si="0"/>
        <v>125680</v>
      </c>
      <c r="J7" s="9">
        <f t="shared" si="0"/>
        <v>317583</v>
      </c>
      <c r="K7" s="9">
        <f t="shared" si="0"/>
        <v>5797667</v>
      </c>
      <c r="L7" s="53"/>
    </row>
    <row r="8" spans="1:11" ht="17.25" customHeight="1">
      <c r="A8" s="10" t="s">
        <v>121</v>
      </c>
      <c r="B8" s="11">
        <f>B9+B12+B16</f>
        <v>352781</v>
      </c>
      <c r="C8" s="11">
        <f aca="true" t="shared" si="1" ref="C8:J8">C9+C12+C16</f>
        <v>486583</v>
      </c>
      <c r="D8" s="11">
        <f t="shared" si="1"/>
        <v>459088</v>
      </c>
      <c r="E8" s="11">
        <f t="shared" si="1"/>
        <v>331859</v>
      </c>
      <c r="F8" s="11">
        <f t="shared" si="1"/>
        <v>435153</v>
      </c>
      <c r="G8" s="11">
        <f t="shared" si="1"/>
        <v>681913</v>
      </c>
      <c r="H8" s="11">
        <f t="shared" si="1"/>
        <v>359964</v>
      </c>
      <c r="I8" s="11">
        <f t="shared" si="1"/>
        <v>67765</v>
      </c>
      <c r="J8" s="11">
        <f t="shared" si="1"/>
        <v>179270</v>
      </c>
      <c r="K8" s="11">
        <f>SUM(B8:J8)</f>
        <v>3354376</v>
      </c>
    </row>
    <row r="9" spans="1:11" ht="17.25" customHeight="1">
      <c r="A9" s="15" t="s">
        <v>17</v>
      </c>
      <c r="B9" s="13">
        <f>+B10+B11</f>
        <v>50449</v>
      </c>
      <c r="C9" s="13">
        <f aca="true" t="shared" si="2" ref="C9:J9">+C10+C11</f>
        <v>71462</v>
      </c>
      <c r="D9" s="13">
        <f t="shared" si="2"/>
        <v>60820</v>
      </c>
      <c r="E9" s="13">
        <f t="shared" si="2"/>
        <v>46092</v>
      </c>
      <c r="F9" s="13">
        <f t="shared" si="2"/>
        <v>53604</v>
      </c>
      <c r="G9" s="13">
        <f t="shared" si="2"/>
        <v>66684</v>
      </c>
      <c r="H9" s="13">
        <f t="shared" si="2"/>
        <v>61515</v>
      </c>
      <c r="I9" s="13">
        <f t="shared" si="2"/>
        <v>11238</v>
      </c>
      <c r="J9" s="13">
        <f t="shared" si="2"/>
        <v>20919</v>
      </c>
      <c r="K9" s="11">
        <f>SUM(B9:J9)</f>
        <v>442783</v>
      </c>
    </row>
    <row r="10" spans="1:11" ht="17.25" customHeight="1">
      <c r="A10" s="30" t="s">
        <v>18</v>
      </c>
      <c r="B10" s="13">
        <v>50449</v>
      </c>
      <c r="C10" s="13">
        <v>71462</v>
      </c>
      <c r="D10" s="13">
        <v>60820</v>
      </c>
      <c r="E10" s="13">
        <v>46092</v>
      </c>
      <c r="F10" s="13">
        <v>53604</v>
      </c>
      <c r="G10" s="13">
        <v>66684</v>
      </c>
      <c r="H10" s="13">
        <v>61515</v>
      </c>
      <c r="I10" s="13">
        <v>11238</v>
      </c>
      <c r="J10" s="13">
        <v>20919</v>
      </c>
      <c r="K10" s="11">
        <f>SUM(B10:J10)</f>
        <v>442783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290495</v>
      </c>
      <c r="C12" s="17">
        <f t="shared" si="3"/>
        <v>397535</v>
      </c>
      <c r="D12" s="17">
        <f t="shared" si="3"/>
        <v>383779</v>
      </c>
      <c r="E12" s="17">
        <f t="shared" si="3"/>
        <v>275602</v>
      </c>
      <c r="F12" s="17">
        <f t="shared" si="3"/>
        <v>366439</v>
      </c>
      <c r="G12" s="17">
        <f t="shared" si="3"/>
        <v>591615</v>
      </c>
      <c r="H12" s="17">
        <f t="shared" si="3"/>
        <v>287208</v>
      </c>
      <c r="I12" s="17">
        <f t="shared" si="3"/>
        <v>53915</v>
      </c>
      <c r="J12" s="17">
        <f t="shared" si="3"/>
        <v>152465</v>
      </c>
      <c r="K12" s="11">
        <f aca="true" t="shared" si="4" ref="K12:K27">SUM(B12:J12)</f>
        <v>2799053</v>
      </c>
    </row>
    <row r="13" spans="1:13" ht="17.25" customHeight="1">
      <c r="A13" s="14" t="s">
        <v>20</v>
      </c>
      <c r="B13" s="13">
        <v>136245</v>
      </c>
      <c r="C13" s="13">
        <v>195626</v>
      </c>
      <c r="D13" s="13">
        <v>195327</v>
      </c>
      <c r="E13" s="13">
        <v>138548</v>
      </c>
      <c r="F13" s="13">
        <v>182491</v>
      </c>
      <c r="G13" s="13">
        <v>284820</v>
      </c>
      <c r="H13" s="13">
        <v>132387</v>
      </c>
      <c r="I13" s="13">
        <v>28870</v>
      </c>
      <c r="J13" s="13">
        <v>77153</v>
      </c>
      <c r="K13" s="11">
        <f t="shared" si="4"/>
        <v>1371467</v>
      </c>
      <c r="L13" s="53"/>
      <c r="M13" s="54"/>
    </row>
    <row r="14" spans="1:12" ht="17.25" customHeight="1">
      <c r="A14" s="14" t="s">
        <v>21</v>
      </c>
      <c r="B14" s="13">
        <v>119598</v>
      </c>
      <c r="C14" s="13">
        <v>150140</v>
      </c>
      <c r="D14" s="13">
        <v>141484</v>
      </c>
      <c r="E14" s="13">
        <v>106333</v>
      </c>
      <c r="F14" s="13">
        <v>141887</v>
      </c>
      <c r="G14" s="13">
        <v>250732</v>
      </c>
      <c r="H14" s="13">
        <v>119793</v>
      </c>
      <c r="I14" s="13">
        <v>17929</v>
      </c>
      <c r="J14" s="13">
        <v>56116</v>
      </c>
      <c r="K14" s="11">
        <f t="shared" si="4"/>
        <v>1104012</v>
      </c>
      <c r="L14" s="53"/>
    </row>
    <row r="15" spans="1:11" ht="17.25" customHeight="1">
      <c r="A15" s="14" t="s">
        <v>22</v>
      </c>
      <c r="B15" s="13">
        <v>34652</v>
      </c>
      <c r="C15" s="13">
        <v>51769</v>
      </c>
      <c r="D15" s="13">
        <v>46968</v>
      </c>
      <c r="E15" s="13">
        <v>30721</v>
      </c>
      <c r="F15" s="13">
        <v>42061</v>
      </c>
      <c r="G15" s="13">
        <v>56063</v>
      </c>
      <c r="H15" s="13">
        <v>35028</v>
      </c>
      <c r="I15" s="13">
        <v>7116</v>
      </c>
      <c r="J15" s="13">
        <v>19196</v>
      </c>
      <c r="K15" s="11">
        <f t="shared" si="4"/>
        <v>323574</v>
      </c>
    </row>
    <row r="16" spans="1:11" ht="17.25" customHeight="1">
      <c r="A16" s="15" t="s">
        <v>117</v>
      </c>
      <c r="B16" s="13">
        <f>B17+B18+B19</f>
        <v>11837</v>
      </c>
      <c r="C16" s="13">
        <f aca="true" t="shared" si="5" ref="C16:J16">C17+C18+C19</f>
        <v>17586</v>
      </c>
      <c r="D16" s="13">
        <f t="shared" si="5"/>
        <v>14489</v>
      </c>
      <c r="E16" s="13">
        <f t="shared" si="5"/>
        <v>10165</v>
      </c>
      <c r="F16" s="13">
        <f t="shared" si="5"/>
        <v>15110</v>
      </c>
      <c r="G16" s="13">
        <f t="shared" si="5"/>
        <v>23614</v>
      </c>
      <c r="H16" s="13">
        <f t="shared" si="5"/>
        <v>11241</v>
      </c>
      <c r="I16" s="13">
        <f t="shared" si="5"/>
        <v>2612</v>
      </c>
      <c r="J16" s="13">
        <f t="shared" si="5"/>
        <v>5886</v>
      </c>
      <c r="K16" s="11">
        <f t="shared" si="4"/>
        <v>112540</v>
      </c>
    </row>
    <row r="17" spans="1:11" ht="17.25" customHeight="1">
      <c r="A17" s="14" t="s">
        <v>118</v>
      </c>
      <c r="B17" s="13">
        <v>4312</v>
      </c>
      <c r="C17" s="13">
        <v>6517</v>
      </c>
      <c r="D17" s="13">
        <v>5446</v>
      </c>
      <c r="E17" s="13">
        <v>4212</v>
      </c>
      <c r="F17" s="13">
        <v>5766</v>
      </c>
      <c r="G17" s="13">
        <v>9527</v>
      </c>
      <c r="H17" s="13">
        <v>4845</v>
      </c>
      <c r="I17" s="13">
        <v>1078</v>
      </c>
      <c r="J17" s="13">
        <v>2219</v>
      </c>
      <c r="K17" s="11">
        <f t="shared" si="4"/>
        <v>43922</v>
      </c>
    </row>
    <row r="18" spans="1:11" ht="17.25" customHeight="1">
      <c r="A18" s="14" t="s">
        <v>119</v>
      </c>
      <c r="B18" s="13">
        <v>419</v>
      </c>
      <c r="C18" s="13">
        <v>603</v>
      </c>
      <c r="D18" s="13">
        <v>480</v>
      </c>
      <c r="E18" s="13">
        <v>439</v>
      </c>
      <c r="F18" s="13">
        <v>523</v>
      </c>
      <c r="G18" s="13">
        <v>1045</v>
      </c>
      <c r="H18" s="13">
        <v>431</v>
      </c>
      <c r="I18" s="13">
        <v>101</v>
      </c>
      <c r="J18" s="13">
        <v>197</v>
      </c>
      <c r="K18" s="11">
        <f t="shared" si="4"/>
        <v>4238</v>
      </c>
    </row>
    <row r="19" spans="1:11" ht="17.25" customHeight="1">
      <c r="A19" s="14" t="s">
        <v>120</v>
      </c>
      <c r="B19" s="13">
        <v>7106</v>
      </c>
      <c r="C19" s="13">
        <v>10466</v>
      </c>
      <c r="D19" s="13">
        <v>8563</v>
      </c>
      <c r="E19" s="13">
        <v>5514</v>
      </c>
      <c r="F19" s="13">
        <v>8821</v>
      </c>
      <c r="G19" s="13">
        <v>13042</v>
      </c>
      <c r="H19" s="13">
        <v>5965</v>
      </c>
      <c r="I19" s="13">
        <v>1433</v>
      </c>
      <c r="J19" s="13">
        <v>3470</v>
      </c>
      <c r="K19" s="11">
        <f t="shared" si="4"/>
        <v>64380</v>
      </c>
    </row>
    <row r="20" spans="1:11" ht="17.25" customHeight="1">
      <c r="A20" s="16" t="s">
        <v>23</v>
      </c>
      <c r="B20" s="11">
        <f>+B21+B22+B23</f>
        <v>189048</v>
      </c>
      <c r="C20" s="11">
        <f aca="true" t="shared" si="6" ref="C20:J20">+C21+C22+C23</f>
        <v>234258</v>
      </c>
      <c r="D20" s="11">
        <f t="shared" si="6"/>
        <v>256400</v>
      </c>
      <c r="E20" s="11">
        <f t="shared" si="6"/>
        <v>168294</v>
      </c>
      <c r="F20" s="11">
        <f t="shared" si="6"/>
        <v>267720</v>
      </c>
      <c r="G20" s="11">
        <f t="shared" si="6"/>
        <v>476686</v>
      </c>
      <c r="H20" s="11">
        <f t="shared" si="6"/>
        <v>173249</v>
      </c>
      <c r="I20" s="11">
        <f t="shared" si="6"/>
        <v>40907</v>
      </c>
      <c r="J20" s="11">
        <f t="shared" si="6"/>
        <v>97159</v>
      </c>
      <c r="K20" s="11">
        <f t="shared" si="4"/>
        <v>1903721</v>
      </c>
    </row>
    <row r="21" spans="1:12" ht="17.25" customHeight="1">
      <c r="A21" s="12" t="s">
        <v>24</v>
      </c>
      <c r="B21" s="13">
        <v>102060</v>
      </c>
      <c r="C21" s="13">
        <v>136899</v>
      </c>
      <c r="D21" s="13">
        <v>151922</v>
      </c>
      <c r="E21" s="13">
        <v>99234</v>
      </c>
      <c r="F21" s="13">
        <v>154573</v>
      </c>
      <c r="G21" s="13">
        <v>258031</v>
      </c>
      <c r="H21" s="13">
        <v>98794</v>
      </c>
      <c r="I21" s="13">
        <v>24967</v>
      </c>
      <c r="J21" s="13">
        <v>56145</v>
      </c>
      <c r="K21" s="11">
        <f t="shared" si="4"/>
        <v>1082625</v>
      </c>
      <c r="L21" s="53"/>
    </row>
    <row r="22" spans="1:12" ht="17.25" customHeight="1">
      <c r="A22" s="12" t="s">
        <v>25</v>
      </c>
      <c r="B22" s="13">
        <v>68013</v>
      </c>
      <c r="C22" s="13">
        <v>73124</v>
      </c>
      <c r="D22" s="13">
        <v>78609</v>
      </c>
      <c r="E22" s="13">
        <v>54538</v>
      </c>
      <c r="F22" s="13">
        <v>89072</v>
      </c>
      <c r="G22" s="13">
        <v>180799</v>
      </c>
      <c r="H22" s="13">
        <v>57954</v>
      </c>
      <c r="I22" s="13">
        <v>11668</v>
      </c>
      <c r="J22" s="13">
        <v>30759</v>
      </c>
      <c r="K22" s="11">
        <f t="shared" si="4"/>
        <v>644536</v>
      </c>
      <c r="L22" s="53"/>
    </row>
    <row r="23" spans="1:11" ht="17.25" customHeight="1">
      <c r="A23" s="12" t="s">
        <v>26</v>
      </c>
      <c r="B23" s="13">
        <v>18975</v>
      </c>
      <c r="C23" s="13">
        <v>24235</v>
      </c>
      <c r="D23" s="13">
        <v>25869</v>
      </c>
      <c r="E23" s="13">
        <v>14522</v>
      </c>
      <c r="F23" s="13">
        <v>24075</v>
      </c>
      <c r="G23" s="13">
        <v>37856</v>
      </c>
      <c r="H23" s="13">
        <v>16501</v>
      </c>
      <c r="I23" s="13">
        <v>4272</v>
      </c>
      <c r="J23" s="13">
        <v>10255</v>
      </c>
      <c r="K23" s="11">
        <f t="shared" si="4"/>
        <v>176560</v>
      </c>
    </row>
    <row r="24" spans="1:11" ht="17.25" customHeight="1">
      <c r="A24" s="16" t="s">
        <v>27</v>
      </c>
      <c r="B24" s="13">
        <v>49841</v>
      </c>
      <c r="C24" s="13">
        <v>80184</v>
      </c>
      <c r="D24" s="13">
        <v>92928</v>
      </c>
      <c r="E24" s="13">
        <v>57308</v>
      </c>
      <c r="F24" s="13">
        <v>69631</v>
      </c>
      <c r="G24" s="13">
        <v>82407</v>
      </c>
      <c r="H24" s="13">
        <v>41676</v>
      </c>
      <c r="I24" s="13">
        <v>17008</v>
      </c>
      <c r="J24" s="13">
        <v>41154</v>
      </c>
      <c r="K24" s="11">
        <f t="shared" si="4"/>
        <v>532137</v>
      </c>
    </row>
    <row r="25" spans="1:12" ht="17.25" customHeight="1">
      <c r="A25" s="12" t="s">
        <v>28</v>
      </c>
      <c r="B25" s="13">
        <v>31898</v>
      </c>
      <c r="C25" s="13">
        <v>51318</v>
      </c>
      <c r="D25" s="13">
        <v>59474</v>
      </c>
      <c r="E25" s="13">
        <v>36677</v>
      </c>
      <c r="F25" s="13">
        <v>44564</v>
      </c>
      <c r="G25" s="13">
        <v>52740</v>
      </c>
      <c r="H25" s="13">
        <v>26673</v>
      </c>
      <c r="I25" s="13">
        <v>10885</v>
      </c>
      <c r="J25" s="13">
        <v>26339</v>
      </c>
      <c r="K25" s="11">
        <f t="shared" si="4"/>
        <v>340568</v>
      </c>
      <c r="L25" s="53"/>
    </row>
    <row r="26" spans="1:12" ht="17.25" customHeight="1">
      <c r="A26" s="12" t="s">
        <v>29</v>
      </c>
      <c r="B26" s="13">
        <v>17943</v>
      </c>
      <c r="C26" s="13">
        <v>28866</v>
      </c>
      <c r="D26" s="13">
        <v>33454</v>
      </c>
      <c r="E26" s="13">
        <v>20631</v>
      </c>
      <c r="F26" s="13">
        <v>25067</v>
      </c>
      <c r="G26" s="13">
        <v>29667</v>
      </c>
      <c r="H26" s="13">
        <v>15003</v>
      </c>
      <c r="I26" s="13">
        <v>6123</v>
      </c>
      <c r="J26" s="13">
        <v>14815</v>
      </c>
      <c r="K26" s="11">
        <f t="shared" si="4"/>
        <v>191569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7433</v>
      </c>
      <c r="I27" s="11">
        <v>0</v>
      </c>
      <c r="J27" s="11">
        <v>0</v>
      </c>
      <c r="K27" s="11">
        <f t="shared" si="4"/>
        <v>7433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3.0995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9949.78</v>
      </c>
      <c r="I35" s="19">
        <v>0</v>
      </c>
      <c r="J35" s="19">
        <v>0</v>
      </c>
      <c r="K35" s="23">
        <f>SUM(B35:J35)</f>
        <v>9949.78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1445435.72</v>
      </c>
      <c r="C47" s="22">
        <f aca="true" t="shared" si="9" ref="C47:H47">+C48+C56</f>
        <v>2227680.5700000003</v>
      </c>
      <c r="D47" s="22">
        <f t="shared" si="9"/>
        <v>2528546.5300000003</v>
      </c>
      <c r="E47" s="22">
        <f t="shared" si="9"/>
        <v>1490865.6099999999</v>
      </c>
      <c r="F47" s="22">
        <f t="shared" si="9"/>
        <v>1997777.3699999999</v>
      </c>
      <c r="G47" s="22">
        <f t="shared" si="9"/>
        <v>2759951.05</v>
      </c>
      <c r="H47" s="22">
        <f t="shared" si="9"/>
        <v>1498093.44</v>
      </c>
      <c r="I47" s="22">
        <f>+I48+I56</f>
        <v>563134.38</v>
      </c>
      <c r="J47" s="22">
        <f>+J48+J56</f>
        <v>856933.79</v>
      </c>
      <c r="K47" s="22">
        <f>SUM(B47:J47)</f>
        <v>15368418.459999997</v>
      </c>
    </row>
    <row r="48" spans="1:11" ht="17.25" customHeight="1">
      <c r="A48" s="16" t="s">
        <v>48</v>
      </c>
      <c r="B48" s="23">
        <f>SUM(B49:B55)</f>
        <v>1428113.88</v>
      </c>
      <c r="C48" s="23">
        <f aca="true" t="shared" si="10" ref="C48:H48">SUM(C49:C55)</f>
        <v>2205306.74</v>
      </c>
      <c r="D48" s="23">
        <f t="shared" si="10"/>
        <v>2505685.39</v>
      </c>
      <c r="E48" s="23">
        <f t="shared" si="10"/>
        <v>1469467.2</v>
      </c>
      <c r="F48" s="23">
        <f t="shared" si="10"/>
        <v>1976837.74</v>
      </c>
      <c r="G48" s="23">
        <f t="shared" si="10"/>
        <v>2731950.61</v>
      </c>
      <c r="H48" s="23">
        <f t="shared" si="10"/>
        <v>1479846.97</v>
      </c>
      <c r="I48" s="23">
        <f>SUM(I49:I55)</f>
        <v>563134.38</v>
      </c>
      <c r="J48" s="23">
        <f>SUM(J49:J55)</f>
        <v>843722.76</v>
      </c>
      <c r="K48" s="23">
        <f aca="true" t="shared" si="11" ref="K48:K56">SUM(B48:J48)</f>
        <v>15204065.67</v>
      </c>
    </row>
    <row r="49" spans="1:11" ht="17.25" customHeight="1">
      <c r="A49" s="35" t="s">
        <v>49</v>
      </c>
      <c r="B49" s="23">
        <f aca="true" t="shared" si="12" ref="B49:H49">ROUND(B30*B7,2)</f>
        <v>1428113.88</v>
      </c>
      <c r="C49" s="23">
        <f t="shared" si="12"/>
        <v>2200415.68</v>
      </c>
      <c r="D49" s="23">
        <f t="shared" si="12"/>
        <v>2505685.39</v>
      </c>
      <c r="E49" s="23">
        <f t="shared" si="12"/>
        <v>1469467.2</v>
      </c>
      <c r="F49" s="23">
        <f t="shared" si="12"/>
        <v>1976837.74</v>
      </c>
      <c r="G49" s="23">
        <f t="shared" si="12"/>
        <v>2731950.61</v>
      </c>
      <c r="H49" s="23">
        <f t="shared" si="12"/>
        <v>1469897.19</v>
      </c>
      <c r="I49" s="23">
        <f>ROUND(I30*I7,2)</f>
        <v>563134.38</v>
      </c>
      <c r="J49" s="23">
        <f>ROUND(J30*J7,2)</f>
        <v>843722.76</v>
      </c>
      <c r="K49" s="23">
        <f t="shared" si="11"/>
        <v>15189224.83</v>
      </c>
    </row>
    <row r="50" spans="1:11" ht="17.25" customHeight="1">
      <c r="A50" s="35" t="s">
        <v>50</v>
      </c>
      <c r="B50" s="19">
        <v>0</v>
      </c>
      <c r="C50" s="23">
        <f>ROUND(C31*C7,2)</f>
        <v>4891.06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4891.06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9949.78</v>
      </c>
      <c r="I53" s="32">
        <f>+I35</f>
        <v>0</v>
      </c>
      <c r="J53" s="32">
        <f>+J35</f>
        <v>0</v>
      </c>
      <c r="K53" s="23">
        <f t="shared" si="11"/>
        <v>9949.78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17321.84</v>
      </c>
      <c r="C56" s="37">
        <v>22373.83</v>
      </c>
      <c r="D56" s="37">
        <v>22861.14</v>
      </c>
      <c r="E56" s="37">
        <v>21398.41</v>
      </c>
      <c r="F56" s="37">
        <v>20939.63</v>
      </c>
      <c r="G56" s="37">
        <v>28000.44</v>
      </c>
      <c r="H56" s="37">
        <v>18246.47</v>
      </c>
      <c r="I56" s="19">
        <v>0</v>
      </c>
      <c r="J56" s="37">
        <v>13211.03</v>
      </c>
      <c r="K56" s="37">
        <f t="shared" si="11"/>
        <v>164352.79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>+B61+B68+B94+B95+B100</f>
        <v>-255162.43</v>
      </c>
      <c r="C60" s="36">
        <f aca="true" t="shared" si="13" ref="B60:J60">+C61+C68+C94+C95</f>
        <v>-248241.27</v>
      </c>
      <c r="D60" s="36">
        <f t="shared" si="13"/>
        <v>-237730.34</v>
      </c>
      <c r="E60" s="36">
        <f t="shared" si="13"/>
        <v>-295680.69999999995</v>
      </c>
      <c r="F60" s="36">
        <f t="shared" si="13"/>
        <v>-276829.64</v>
      </c>
      <c r="G60" s="36">
        <f t="shared" si="13"/>
        <v>-317841.28</v>
      </c>
      <c r="H60" s="36">
        <f t="shared" si="13"/>
        <v>-202547.31</v>
      </c>
      <c r="I60" s="36">
        <f t="shared" si="13"/>
        <v>-78301.01999999999</v>
      </c>
      <c r="J60" s="36">
        <f t="shared" si="13"/>
        <v>-89314.04000000001</v>
      </c>
      <c r="K60" s="36">
        <f>SUM(B60:J60)</f>
        <v>-2001648.03</v>
      </c>
    </row>
    <row r="61" spans="1:11" ht="18.75" customHeight="1">
      <c r="A61" s="16" t="s">
        <v>82</v>
      </c>
      <c r="B61" s="36">
        <f aca="true" t="shared" si="14" ref="B61:J61">B62+B63+B64+B65+B66+B67</f>
        <v>-237357.61</v>
      </c>
      <c r="C61" s="36">
        <f t="shared" si="14"/>
        <v>-222543.78</v>
      </c>
      <c r="D61" s="36">
        <f t="shared" si="14"/>
        <v>-215082.71</v>
      </c>
      <c r="E61" s="36">
        <f t="shared" si="14"/>
        <v>-268210.98</v>
      </c>
      <c r="F61" s="36">
        <f t="shared" si="14"/>
        <v>-254209.11</v>
      </c>
      <c r="G61" s="36">
        <f t="shared" si="14"/>
        <v>-286077.21</v>
      </c>
      <c r="H61" s="36">
        <f t="shared" si="14"/>
        <v>-184575</v>
      </c>
      <c r="I61" s="36">
        <f t="shared" si="14"/>
        <v>-33714</v>
      </c>
      <c r="J61" s="36">
        <f t="shared" si="14"/>
        <v>-62757</v>
      </c>
      <c r="K61" s="36">
        <f aca="true" t="shared" si="15" ref="K61:K92">SUM(B61:J61)</f>
        <v>-1764527.4</v>
      </c>
    </row>
    <row r="62" spans="1:11" ht="18.75" customHeight="1">
      <c r="A62" s="12" t="s">
        <v>83</v>
      </c>
      <c r="B62" s="36">
        <f>-ROUND(B9*$D$3,2)</f>
        <v>-151347</v>
      </c>
      <c r="C62" s="36">
        <f aca="true" t="shared" si="16" ref="C62:J62">-ROUND(C9*$D$3,2)</f>
        <v>-214386</v>
      </c>
      <c r="D62" s="36">
        <f t="shared" si="16"/>
        <v>-182460</v>
      </c>
      <c r="E62" s="36">
        <f t="shared" si="16"/>
        <v>-138276</v>
      </c>
      <c r="F62" s="36">
        <f t="shared" si="16"/>
        <v>-160812</v>
      </c>
      <c r="G62" s="36">
        <f t="shared" si="16"/>
        <v>-200052</v>
      </c>
      <c r="H62" s="36">
        <f t="shared" si="16"/>
        <v>-184545</v>
      </c>
      <c r="I62" s="36">
        <f t="shared" si="16"/>
        <v>-33714</v>
      </c>
      <c r="J62" s="36">
        <f t="shared" si="16"/>
        <v>-62757</v>
      </c>
      <c r="K62" s="36">
        <f t="shared" si="15"/>
        <v>-1328349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-822</v>
      </c>
      <c r="C64" s="36">
        <v>-222</v>
      </c>
      <c r="D64" s="36">
        <v>-306</v>
      </c>
      <c r="E64" s="36">
        <v>-900</v>
      </c>
      <c r="F64" s="36">
        <v>-465</v>
      </c>
      <c r="G64" s="36">
        <v>-381</v>
      </c>
      <c r="H64" s="19">
        <v>0</v>
      </c>
      <c r="I64" s="19">
        <v>0</v>
      </c>
      <c r="J64" s="19">
        <v>0</v>
      </c>
      <c r="K64" s="36">
        <f t="shared" si="15"/>
        <v>-3096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5"/>
        <v>0</v>
      </c>
    </row>
    <row r="66" spans="1:11" ht="18.75" customHeight="1">
      <c r="A66" s="12" t="s">
        <v>60</v>
      </c>
      <c r="B66" s="48">
        <v>-85188.61</v>
      </c>
      <c r="C66" s="48">
        <v>-7879.78</v>
      </c>
      <c r="D66" s="48">
        <v>-32316.71</v>
      </c>
      <c r="E66" s="48">
        <v>-129034.98</v>
      </c>
      <c r="F66" s="48">
        <v>-92932.11</v>
      </c>
      <c r="G66" s="48">
        <v>-85644.21</v>
      </c>
      <c r="H66" s="48">
        <v>-30</v>
      </c>
      <c r="I66" s="19">
        <v>0</v>
      </c>
      <c r="J66" s="19">
        <v>0</v>
      </c>
      <c r="K66" s="36">
        <f t="shared" si="15"/>
        <v>-433026.4</v>
      </c>
    </row>
    <row r="67" spans="1:11" ht="18.75" customHeight="1">
      <c r="A67" s="12" t="s">
        <v>61</v>
      </c>
      <c r="B67" s="19">
        <v>0</v>
      </c>
      <c r="C67" s="19">
        <v>-56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5"/>
        <v>-56</v>
      </c>
    </row>
    <row r="68" spans="1:11" ht="18.75" customHeight="1">
      <c r="A68" s="12" t="s">
        <v>87</v>
      </c>
      <c r="B68" s="36">
        <f aca="true" t="shared" si="17" ref="B68:J68">SUM(B69:B92)</f>
        <v>-17202.46</v>
      </c>
      <c r="C68" s="36">
        <f t="shared" si="17"/>
        <v>-25697.49</v>
      </c>
      <c r="D68" s="36">
        <f t="shared" si="17"/>
        <v>-22647.629999999997</v>
      </c>
      <c r="E68" s="36">
        <f t="shared" si="17"/>
        <v>-27469.72</v>
      </c>
      <c r="F68" s="36">
        <f t="shared" si="17"/>
        <v>-22620.530000000002</v>
      </c>
      <c r="G68" s="36">
        <f t="shared" si="17"/>
        <v>-31764.07</v>
      </c>
      <c r="H68" s="36">
        <f t="shared" si="17"/>
        <v>-17972.31</v>
      </c>
      <c r="I68" s="36">
        <f t="shared" si="17"/>
        <v>-44587.02</v>
      </c>
      <c r="J68" s="36">
        <f t="shared" si="17"/>
        <v>-26557.04</v>
      </c>
      <c r="K68" s="36">
        <f t="shared" si="15"/>
        <v>-236518.27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-15685.96</v>
      </c>
      <c r="C73" s="36">
        <v>-22770.96</v>
      </c>
      <c r="D73" s="36">
        <v>-21526.3</v>
      </c>
      <c r="E73" s="36">
        <v>-15095.54</v>
      </c>
      <c r="F73" s="36">
        <v>-20744.4</v>
      </c>
      <c r="G73" s="36">
        <v>-31611.27</v>
      </c>
      <c r="H73" s="36">
        <v>-15478.51</v>
      </c>
      <c r="I73" s="36">
        <v>-5441.41</v>
      </c>
      <c r="J73" s="36">
        <v>-11217.93</v>
      </c>
      <c r="K73" s="49">
        <f t="shared" si="15"/>
        <v>-159572.28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36">
        <v>-1516.5</v>
      </c>
      <c r="C79" s="36">
        <v>-2763.4</v>
      </c>
      <c r="D79" s="19">
        <v>0</v>
      </c>
      <c r="E79" s="19">
        <v>0</v>
      </c>
      <c r="F79" s="36">
        <v>-1482.8</v>
      </c>
      <c r="G79" s="36">
        <v>-134.8</v>
      </c>
      <c r="H79" s="36">
        <v>-2493.8</v>
      </c>
      <c r="I79" s="19">
        <v>0</v>
      </c>
      <c r="J79" s="19">
        <v>0</v>
      </c>
      <c r="K79" s="49">
        <f t="shared" si="15"/>
        <v>-8391.3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-12374.18</v>
      </c>
      <c r="F92" s="19">
        <v>0</v>
      </c>
      <c r="G92" s="19">
        <v>0</v>
      </c>
      <c r="H92" s="19">
        <v>0</v>
      </c>
      <c r="I92" s="49">
        <v>-7095.49</v>
      </c>
      <c r="J92" s="49">
        <v>-15339.11</v>
      </c>
      <c r="K92" s="49">
        <f t="shared" si="15"/>
        <v>-34808.78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1190273.29</v>
      </c>
      <c r="C97" s="24">
        <f t="shared" si="19"/>
        <v>1979439.3000000003</v>
      </c>
      <c r="D97" s="24">
        <f t="shared" si="19"/>
        <v>2290816.1900000004</v>
      </c>
      <c r="E97" s="24">
        <f t="shared" si="19"/>
        <v>1195184.91</v>
      </c>
      <c r="F97" s="24">
        <f t="shared" si="19"/>
        <v>1720947.7299999997</v>
      </c>
      <c r="G97" s="24">
        <f t="shared" si="19"/>
        <v>2442109.77</v>
      </c>
      <c r="H97" s="24">
        <f t="shared" si="19"/>
        <v>1295546.13</v>
      </c>
      <c r="I97" s="24">
        <f>+I98+I99</f>
        <v>484833.36</v>
      </c>
      <c r="J97" s="24">
        <f>+J98+J99</f>
        <v>767619.75</v>
      </c>
      <c r="K97" s="49">
        <f t="shared" si="18"/>
        <v>13366770.43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1173553.81</v>
      </c>
      <c r="C98" s="24">
        <f t="shared" si="20"/>
        <v>1957065.4700000002</v>
      </c>
      <c r="D98" s="24">
        <f t="shared" si="20"/>
        <v>2267955.0500000003</v>
      </c>
      <c r="E98" s="24">
        <f t="shared" si="20"/>
        <v>1173786.5</v>
      </c>
      <c r="F98" s="24">
        <f t="shared" si="20"/>
        <v>1700008.0999999999</v>
      </c>
      <c r="G98" s="24">
        <f t="shared" si="20"/>
        <v>2414109.33</v>
      </c>
      <c r="H98" s="24">
        <f t="shared" si="20"/>
        <v>1277299.66</v>
      </c>
      <c r="I98" s="24">
        <f t="shared" si="20"/>
        <v>484833.36</v>
      </c>
      <c r="J98" s="24">
        <f t="shared" si="20"/>
        <v>754408.72</v>
      </c>
      <c r="K98" s="49">
        <f t="shared" si="18"/>
        <v>13203020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16719.48</v>
      </c>
      <c r="C99" s="24">
        <f>IF(+C56+C95+C100&lt;0,0,(C56+C95+C100))</f>
        <v>22373.83</v>
      </c>
      <c r="D99" s="24">
        <f t="shared" si="21"/>
        <v>22861.14</v>
      </c>
      <c r="E99" s="24">
        <f t="shared" si="21"/>
        <v>21398.41</v>
      </c>
      <c r="F99" s="24">
        <f t="shared" si="21"/>
        <v>20939.63</v>
      </c>
      <c r="G99" s="24">
        <f t="shared" si="21"/>
        <v>28000.44</v>
      </c>
      <c r="H99" s="24">
        <f t="shared" si="21"/>
        <v>18246.47</v>
      </c>
      <c r="I99" s="19">
        <f t="shared" si="21"/>
        <v>0</v>
      </c>
      <c r="J99" s="24">
        <f t="shared" si="21"/>
        <v>13211.03</v>
      </c>
      <c r="K99" s="49">
        <f t="shared" si="18"/>
        <v>163750.43</v>
      </c>
    </row>
    <row r="100" spans="1:13" ht="18.75" customHeight="1">
      <c r="A100" s="16" t="s">
        <v>92</v>
      </c>
      <c r="B100" s="36">
        <v>-602.3600000000006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 t="shared" si="18"/>
        <v>-602.3600000000006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13366770.440000001</v>
      </c>
      <c r="L105" s="55"/>
    </row>
    <row r="106" spans="1:11" ht="18.75" customHeight="1">
      <c r="A106" s="26" t="s">
        <v>78</v>
      </c>
      <c r="B106" s="27">
        <v>150451.67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150451.67</v>
      </c>
    </row>
    <row r="107" spans="1:11" ht="18.75" customHeight="1">
      <c r="A107" s="26" t="s">
        <v>79</v>
      </c>
      <c r="B107" s="27">
        <v>1039821.62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1039821.62</v>
      </c>
    </row>
    <row r="108" spans="1:11" ht="18.75" customHeight="1">
      <c r="A108" s="26" t="s">
        <v>80</v>
      </c>
      <c r="B108" s="41">
        <v>0</v>
      </c>
      <c r="C108" s="27">
        <f>+C97</f>
        <v>1979439.3000000003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1979439.3000000003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2290816.1900000004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2290816.1900000004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1195184.91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1195184.91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330788.26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330788.26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626744.18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626744.18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763415.28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763415.28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716241.04</v>
      </c>
      <c r="H115" s="41">
        <v>0</v>
      </c>
      <c r="I115" s="41">
        <v>0</v>
      </c>
      <c r="J115" s="41">
        <v>0</v>
      </c>
      <c r="K115" s="42">
        <f t="shared" si="22"/>
        <v>716241.04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56920.73</v>
      </c>
      <c r="H116" s="41">
        <v>0</v>
      </c>
      <c r="I116" s="41">
        <v>0</v>
      </c>
      <c r="J116" s="41">
        <v>0</v>
      </c>
      <c r="K116" s="42">
        <f t="shared" si="22"/>
        <v>56920.73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395054.99</v>
      </c>
      <c r="H117" s="41">
        <v>0</v>
      </c>
      <c r="I117" s="41">
        <v>0</v>
      </c>
      <c r="J117" s="41">
        <v>0</v>
      </c>
      <c r="K117" s="42">
        <f t="shared" si="22"/>
        <v>395054.99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360387.23</v>
      </c>
      <c r="H118" s="41">
        <v>0</v>
      </c>
      <c r="I118" s="41">
        <v>0</v>
      </c>
      <c r="J118" s="41">
        <v>0</v>
      </c>
      <c r="K118" s="42">
        <f t="shared" si="22"/>
        <v>360387.23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913505.79</v>
      </c>
      <c r="H119" s="41">
        <v>0</v>
      </c>
      <c r="I119" s="41">
        <v>0</v>
      </c>
      <c r="J119" s="41">
        <v>0</v>
      </c>
      <c r="K119" s="42">
        <f t="shared" si="22"/>
        <v>913505.79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463900.39</v>
      </c>
      <c r="I120" s="41">
        <v>0</v>
      </c>
      <c r="J120" s="41">
        <v>0</v>
      </c>
      <c r="K120" s="42">
        <f t="shared" si="22"/>
        <v>463900.39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831645.75</v>
      </c>
      <c r="I121" s="41">
        <v>0</v>
      </c>
      <c r="J121" s="41">
        <v>0</v>
      </c>
      <c r="K121" s="42">
        <f t="shared" si="22"/>
        <v>831645.75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484833.36</v>
      </c>
      <c r="J122" s="41">
        <v>0</v>
      </c>
      <c r="K122" s="42">
        <f t="shared" si="22"/>
        <v>484833.36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767619.75</v>
      </c>
      <c r="K123" s="45">
        <f t="shared" si="22"/>
        <v>767619.75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2014-12-03T18:03:50Z</dcterms:modified>
  <cp:category/>
  <cp:version/>
  <cp:contentType/>
  <cp:contentStatus/>
</cp:coreProperties>
</file>