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<sst xmlns="http://schemas.openxmlformats.org/spreadsheetml/2006/main" count="100" uniqueCount="98">
  <si>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</si>
  <si>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</si>
  <si>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</si>
  <si>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</si>
  <si>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</si>
  <si>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</si>
  <si>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</si>
  <si>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</si>
  <si>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</si>
  <si>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</si>
  <si>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</si>
  <si>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</si>
  <si>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</si>
  <si>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</si>
  <si>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</si>
  <si>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</si>
  <si>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</si>
  <si>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</si>
  <si>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</si>
  <si>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</si>
  <si>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</si>
  <si>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</si>
  <si>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</si>
  <si>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</si>
  <si>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</si>
  <si>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</si>
  <si>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</si>
  <si>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</si>
  <si>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</si>
  <si>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</si>
  <si>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</si>
  <si>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</si>
  <si>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</si>
  <si>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</si>
  <si>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</si>
  <si>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</si>
  <si>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</si>
  <si>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</si>
  <si>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</si>
  <si>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</si>
  <si>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</si>
  <si>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</si>
  <si>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</si>
  <si>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</si>
  <si>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</si>
  <si>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</si>
  <si>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</si>
  <si>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</si>
  <si>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</si>
  <si>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</si>
  <si>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</si>
  <si>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</si>
  <si>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</si>
  <si>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</si>
  <si>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</si>
  <si>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</si>
  <si>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</si>
  <si>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</si>
  <si>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</si>
  <si>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</si>
  <si>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</si>
  <si>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</si>
  <si>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</si>
  <si>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</si>
  <si>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</si>
  <si>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</si>
  <si>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</si>
  <si>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</si>
  <si>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</si>
  <si>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</si>
  <si>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</si>
  <si>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</si>
  <si>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</si>
  <si>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</si>
  <si>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</si>
  <si>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</si>
  <si>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</si>
  <si>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</si>
  <si>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</si>
  <si>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</si>
  <si>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</si>
  <si>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</si>
  <si>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</si>
  <si>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</si>
  <si>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</si>
  <si>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</si>
  <si>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</si>
  <si>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</si>
  <si>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</si>
  <si>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</si>
  <si>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</si>
  <si>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</si>
  <si>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</si>
  <si>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</si>
  <si>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01/12/14 à 31/12/14 - VENCIMENTO 08/12/14 à  08/01/15</t>
  </si>
  <si>
    <t>6.3. Revisão de Remuneração pelo Transporte Coletivo (1)</t>
  </si>
  <si>
    <t>9. Tarifa de Remuneração Por Passageiro (2)</t>
  </si>
  <si>
    <t>Nota: (1) Descrição das revisões: 
(a) Passageiros:
       - 12 a 18/11/14, todas as áreas, todal de 951.016 passageiros.
       - 01 a 30/11/14, áreas 1 e 2, total de 473.665 passageiros
       - 01 a 30/11/14, todas áreas, total de 686.334 passageiros.
(b) Revisão de fatores de integração e de gratuidade, novembro/14, todas as áreas.
(c) Linhas Noturnas ou linhas da madrugada - operação controlada - agosto/14 para a área 7.0; período de setebro e outubro/14, para as áreas 1.0, 4.1 e 7.0    
(2) Tarifa de remuneração de cada cooperativa considerando a aplicação dos fatores de integração e de gratuidade e, também, reequilibrio interno estabelecido e informado pelo consórcio. Não consideram os acertos financeiros previstos no item 6.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</si>
</sst>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" fontId="43" fillId="0" borderId="0" xfId="0" applyNumberFormat="1" applyFont="1" applyAlignment="1">
      <alignment horizontal="righ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86</xdr:row>
      <xdr:rowOff>0</xdr:rowOff>
    </xdr:from>
    <xdr:to>
      <xdr:col>2</xdr:col>
      <xdr:colOff>638175</xdr:colOff>
      <xdr:row>86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1993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638175</xdr:colOff>
      <xdr:row>86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1993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638175</xdr:colOff>
      <xdr:row>86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21993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S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2" width="18.50390625" style="1" customWidth="1"/>
    <col min="3" max="3" width="18.25390625" style="1" customWidth="1"/>
    <col min="4" max="4" width="16.875" style="1" customWidth="1"/>
    <col min="5" max="5" width="15.625" style="1" customWidth="1"/>
    <col min="6" max="6" width="17.375" style="1" customWidth="1"/>
    <col min="7" max="7" width="16.875" style="1" customWidth="1"/>
    <col min="8" max="8" width="17.00390625" style="1" customWidth="1"/>
    <col min="9" max="9" width="17.375" style="1" customWidth="1"/>
    <col min="10" max="10" width="17.875" style="1" customWidth="1"/>
    <col min="11" max="11" width="17.00390625" style="1" customWidth="1"/>
    <col min="12" max="12" width="17.375" style="1" customWidth="1"/>
    <col min="13" max="13" width="15.625" style="1" customWidth="1"/>
    <col min="14" max="14" width="19.625" style="1" customWidth="1"/>
    <col min="15" max="15" width="9.00390625" style="1" customWidth="1"/>
    <col min="16" max="16" width="16.125" style="1" customWidth="1"/>
    <col min="17" max="17" width="14.00390625" style="1" bestFit="1" customWidth="1"/>
    <col min="18" max="18" width="10.25390625" style="1" bestFit="1" customWidth="1"/>
    <col min="19" max="19" width="13.75390625" style="1" bestFit="1" customWidth="1"/>
    <col min="20" max="16384" width="9.00390625" style="1" customWidth="1"/>
  </cols>
  <sheetData>
    <row r="1" spans="1:14" ht="2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1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58" t="s">
        <v>4</v>
      </c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 t="s">
        <v>5</v>
      </c>
    </row>
    <row r="5" spans="1:14" ht="42" customHeight="1">
      <c r="A5" s="58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58"/>
    </row>
    <row r="6" spans="1:14" ht="20.25" customHeight="1">
      <c r="A6" s="58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58"/>
    </row>
    <row r="7" spans="1:14" ht="18.75" customHeight="1">
      <c r="A7" s="9" t="s">
        <v>6</v>
      </c>
      <c r="B7" s="10">
        <f>B8+B20+B24</f>
        <v>12794830</v>
      </c>
      <c r="C7" s="10">
        <f>C8+C20+C24</f>
        <v>9358738</v>
      </c>
      <c r="D7" s="10">
        <f>D8+D20+D24</f>
        <v>9721253</v>
      </c>
      <c r="E7" s="10">
        <f>E8+E20+E24</f>
        <v>2212952</v>
      </c>
      <c r="F7" s="10">
        <f aca="true" t="shared" si="0" ref="F7:M7">F8+F20+F24</f>
        <v>7482943</v>
      </c>
      <c r="G7" s="10">
        <f t="shared" si="0"/>
        <v>12518738</v>
      </c>
      <c r="H7" s="10">
        <f t="shared" si="0"/>
        <v>11809107</v>
      </c>
      <c r="I7" s="10">
        <f t="shared" si="0"/>
        <v>10957717</v>
      </c>
      <c r="J7" s="10">
        <f t="shared" si="0"/>
        <v>7840430</v>
      </c>
      <c r="K7" s="10">
        <f t="shared" si="0"/>
        <v>9818377</v>
      </c>
      <c r="L7" s="10">
        <f t="shared" si="0"/>
        <v>4047468</v>
      </c>
      <c r="M7" s="10">
        <f t="shared" si="0"/>
        <v>2329933</v>
      </c>
      <c r="N7" s="10">
        <f>+N8+N20+N24</f>
        <v>100892486</v>
      </c>
    </row>
    <row r="8" spans="1:14" ht="18.75" customHeight="1">
      <c r="A8" s="11" t="s">
        <v>33</v>
      </c>
      <c r="B8" s="12">
        <f>+B9+B12+B16</f>
        <v>7238105</v>
      </c>
      <c r="C8" s="12">
        <f>+C9+C12+C16</f>
        <v>5543163</v>
      </c>
      <c r="D8" s="12">
        <f>+D9+D12+D16</f>
        <v>6142164</v>
      </c>
      <c r="E8" s="12">
        <f>+E9+E12+E16</f>
        <v>1345590</v>
      </c>
      <c r="F8" s="12">
        <f aca="true" t="shared" si="1" ref="F8:M8">+F9+F12+F16</f>
        <v>4414622</v>
      </c>
      <c r="G8" s="12">
        <f t="shared" si="1"/>
        <v>7494840</v>
      </c>
      <c r="H8" s="12">
        <f t="shared" si="1"/>
        <v>6861651</v>
      </c>
      <c r="I8" s="12">
        <f t="shared" si="1"/>
        <v>6338795</v>
      </c>
      <c r="J8" s="12">
        <f t="shared" si="1"/>
        <v>4692503</v>
      </c>
      <c r="K8" s="12">
        <f t="shared" si="1"/>
        <v>5376046</v>
      </c>
      <c r="L8" s="12">
        <f t="shared" si="1"/>
        <v>2451107</v>
      </c>
      <c r="M8" s="12">
        <f t="shared" si="1"/>
        <v>1489412</v>
      </c>
      <c r="N8" s="12">
        <f>SUM(B8:M8)</f>
        <v>59387998</v>
      </c>
    </row>
    <row r="9" spans="1:14" ht="18.75" customHeight="1">
      <c r="A9" s="13" t="s">
        <v>7</v>
      </c>
      <c r="B9" s="14">
        <v>1075496</v>
      </c>
      <c r="C9" s="14">
        <v>1011179</v>
      </c>
      <c r="D9" s="14">
        <v>724908</v>
      </c>
      <c r="E9" s="14">
        <v>191074</v>
      </c>
      <c r="F9" s="14">
        <v>534947</v>
      </c>
      <c r="G9" s="14">
        <v>995232</v>
      </c>
      <c r="H9" s="14">
        <v>1238600</v>
      </c>
      <c r="I9" s="14">
        <v>659314</v>
      </c>
      <c r="J9" s="14">
        <v>769775</v>
      </c>
      <c r="K9" s="14">
        <v>669638</v>
      </c>
      <c r="L9" s="14">
        <v>428586</v>
      </c>
      <c r="M9" s="14">
        <v>263933</v>
      </c>
      <c r="N9" s="12">
        <f aca="true" t="shared" si="2" ref="N9:N19">SUM(B9:M9)</f>
        <v>8562682</v>
      </c>
    </row>
    <row r="10" spans="1:14" ht="18.75" customHeight="1">
      <c r="A10" s="15" t="s">
        <v>8</v>
      </c>
      <c r="B10" s="14">
        <f>+B9-B11</f>
        <v>1074861</v>
      </c>
      <c r="C10" s="14">
        <f>+C9-C11</f>
        <v>1010267</v>
      </c>
      <c r="D10" s="14">
        <f>+D9-D11</f>
        <v>724744</v>
      </c>
      <c r="E10" s="14">
        <f>+E9-E11</f>
        <v>191074</v>
      </c>
      <c r="F10" s="14">
        <f aca="true" t="shared" si="3" ref="F10:M10">+F9-F11</f>
        <v>534947</v>
      </c>
      <c r="G10" s="14">
        <f t="shared" si="3"/>
        <v>994786</v>
      </c>
      <c r="H10" s="14">
        <f t="shared" si="3"/>
        <v>1238414</v>
      </c>
      <c r="I10" s="14">
        <f t="shared" si="3"/>
        <v>658948</v>
      </c>
      <c r="J10" s="14">
        <f t="shared" si="3"/>
        <v>769775</v>
      </c>
      <c r="K10" s="14">
        <f t="shared" si="3"/>
        <v>668720</v>
      </c>
      <c r="L10" s="14">
        <f t="shared" si="3"/>
        <v>428586</v>
      </c>
      <c r="M10" s="14">
        <f t="shared" si="3"/>
        <v>263933</v>
      </c>
      <c r="N10" s="12">
        <f t="shared" si="2"/>
        <v>8559055</v>
      </c>
    </row>
    <row r="11" spans="1:14" ht="18.75" customHeight="1">
      <c r="A11" s="15" t="s">
        <v>9</v>
      </c>
      <c r="B11" s="14">
        <v>635</v>
      </c>
      <c r="C11" s="14">
        <v>912</v>
      </c>
      <c r="D11" s="14">
        <v>164</v>
      </c>
      <c r="E11" s="14">
        <v>0</v>
      </c>
      <c r="F11" s="14">
        <v>0</v>
      </c>
      <c r="G11" s="14">
        <v>446</v>
      </c>
      <c r="H11" s="14">
        <v>186</v>
      </c>
      <c r="I11" s="14">
        <v>366</v>
      </c>
      <c r="J11" s="14">
        <v>0</v>
      </c>
      <c r="K11" s="14">
        <v>918</v>
      </c>
      <c r="L11" s="14">
        <v>0</v>
      </c>
      <c r="M11" s="14">
        <v>0</v>
      </c>
      <c r="N11" s="12">
        <f t="shared" si="2"/>
        <v>3627</v>
      </c>
    </row>
    <row r="12" spans="1:14" ht="18.75" customHeight="1">
      <c r="A12" s="16" t="s">
        <v>28</v>
      </c>
      <c r="B12" s="14">
        <f>B13+B14+B15</f>
        <v>6011837</v>
      </c>
      <c r="C12" s="14">
        <f>C13+C14+C15</f>
        <v>4416542</v>
      </c>
      <c r="D12" s="14">
        <f>D13+D14+D15</f>
        <v>5328572</v>
      </c>
      <c r="E12" s="14">
        <f>E13+E14+E15</f>
        <v>1131371</v>
      </c>
      <c r="F12" s="14">
        <f aca="true" t="shared" si="4" ref="F12:M12">F13+F14+F15</f>
        <v>3788362</v>
      </c>
      <c r="G12" s="14">
        <f t="shared" si="4"/>
        <v>6343871</v>
      </c>
      <c r="H12" s="14">
        <f t="shared" si="4"/>
        <v>5494497</v>
      </c>
      <c r="I12" s="14">
        <f t="shared" si="4"/>
        <v>5565555</v>
      </c>
      <c r="J12" s="14">
        <f t="shared" si="4"/>
        <v>3835446</v>
      </c>
      <c r="K12" s="14">
        <f t="shared" si="4"/>
        <v>4600026</v>
      </c>
      <c r="L12" s="14">
        <f t="shared" si="4"/>
        <v>1983347</v>
      </c>
      <c r="M12" s="14">
        <f t="shared" si="4"/>
        <v>1206397</v>
      </c>
      <c r="N12" s="12">
        <f t="shared" si="2"/>
        <v>49705823</v>
      </c>
    </row>
    <row r="13" spans="1:14" ht="18.75" customHeight="1">
      <c r="A13" s="15" t="s">
        <v>10</v>
      </c>
      <c r="B13" s="14">
        <v>2864326</v>
      </c>
      <c r="C13" s="14">
        <v>2143403</v>
      </c>
      <c r="D13" s="14">
        <v>2543299</v>
      </c>
      <c r="E13" s="14">
        <v>543898</v>
      </c>
      <c r="F13" s="14">
        <v>1790612</v>
      </c>
      <c r="G13" s="14">
        <v>3071286</v>
      </c>
      <c r="H13" s="14">
        <v>2774375</v>
      </c>
      <c r="I13" s="14">
        <v>2775604</v>
      </c>
      <c r="J13" s="14">
        <v>1838636</v>
      </c>
      <c r="K13" s="14">
        <v>2219207</v>
      </c>
      <c r="L13" s="14">
        <v>954541</v>
      </c>
      <c r="M13" s="14">
        <v>562909</v>
      </c>
      <c r="N13" s="12">
        <f t="shared" si="2"/>
        <v>24082096</v>
      </c>
    </row>
    <row r="14" spans="1:14" ht="18.75" customHeight="1">
      <c r="A14" s="15" t="s">
        <v>11</v>
      </c>
      <c r="B14" s="14">
        <v>2659876</v>
      </c>
      <c r="C14" s="14">
        <v>1867026</v>
      </c>
      <c r="D14" s="14">
        <v>2425560</v>
      </c>
      <c r="E14" s="14">
        <v>489401</v>
      </c>
      <c r="F14" s="14">
        <v>1657075</v>
      </c>
      <c r="G14" s="14">
        <v>2709010</v>
      </c>
      <c r="H14" s="14">
        <v>2279680</v>
      </c>
      <c r="I14" s="14">
        <v>2398155</v>
      </c>
      <c r="J14" s="14">
        <v>1690042</v>
      </c>
      <c r="K14" s="14">
        <v>2039782</v>
      </c>
      <c r="L14" s="14">
        <v>895340</v>
      </c>
      <c r="M14" s="14">
        <v>569251</v>
      </c>
      <c r="N14" s="12">
        <f t="shared" si="2"/>
        <v>21680198</v>
      </c>
    </row>
    <row r="15" spans="1:14" ht="18.75" customHeight="1">
      <c r="A15" s="15" t="s">
        <v>12</v>
      </c>
      <c r="B15" s="14">
        <v>487635</v>
      </c>
      <c r="C15" s="14">
        <v>406113</v>
      </c>
      <c r="D15" s="14">
        <v>359713</v>
      </c>
      <c r="E15" s="14">
        <v>98072</v>
      </c>
      <c r="F15" s="14">
        <v>340675</v>
      </c>
      <c r="G15" s="14">
        <v>563575</v>
      </c>
      <c r="H15" s="14">
        <v>440442</v>
      </c>
      <c r="I15" s="14">
        <v>391796</v>
      </c>
      <c r="J15" s="14">
        <v>306768</v>
      </c>
      <c r="K15" s="14">
        <v>341037</v>
      </c>
      <c r="L15" s="14">
        <v>133466</v>
      </c>
      <c r="M15" s="14">
        <v>74237</v>
      </c>
      <c r="N15" s="12">
        <f t="shared" si="2"/>
        <v>3943529</v>
      </c>
    </row>
    <row r="16" spans="1:14" ht="18.75" customHeight="1">
      <c r="A16" s="16" t="s">
        <v>32</v>
      </c>
      <c r="B16" s="14">
        <f>B17+B18+B19</f>
        <v>150772</v>
      </c>
      <c r="C16" s="14">
        <f>C17+C18+C19</f>
        <v>115442</v>
      </c>
      <c r="D16" s="14">
        <f>D17+D18+D19</f>
        <v>88684</v>
      </c>
      <c r="E16" s="14">
        <f>E17+E18+E19</f>
        <v>23145</v>
      </c>
      <c r="F16" s="14">
        <f aca="true" t="shared" si="5" ref="F16:M16">F17+F18+F19</f>
        <v>91313</v>
      </c>
      <c r="G16" s="14">
        <f t="shared" si="5"/>
        <v>155737</v>
      </c>
      <c r="H16" s="14">
        <f t="shared" si="5"/>
        <v>128554</v>
      </c>
      <c r="I16" s="14">
        <f t="shared" si="5"/>
        <v>113926</v>
      </c>
      <c r="J16" s="14">
        <f t="shared" si="5"/>
        <v>87282</v>
      </c>
      <c r="K16" s="14">
        <f t="shared" si="5"/>
        <v>106382</v>
      </c>
      <c r="L16" s="14">
        <f t="shared" si="5"/>
        <v>39174</v>
      </c>
      <c r="M16" s="14">
        <f t="shared" si="5"/>
        <v>19082</v>
      </c>
      <c r="N16" s="12">
        <f t="shared" si="2"/>
        <v>1119493</v>
      </c>
    </row>
    <row r="17" spans="1:14" ht="18.75" customHeight="1">
      <c r="A17" s="15" t="s">
        <v>29</v>
      </c>
      <c r="B17" s="14">
        <v>83551</v>
      </c>
      <c r="C17" s="14">
        <v>63589</v>
      </c>
      <c r="D17" s="14">
        <v>48869</v>
      </c>
      <c r="E17" s="14">
        <v>12702</v>
      </c>
      <c r="F17" s="14">
        <v>49451</v>
      </c>
      <c r="G17" s="14">
        <v>87765</v>
      </c>
      <c r="H17" s="14">
        <v>74874</v>
      </c>
      <c r="I17" s="14">
        <v>69199</v>
      </c>
      <c r="J17" s="14">
        <v>52545</v>
      </c>
      <c r="K17" s="14">
        <v>66166</v>
      </c>
      <c r="L17" s="14">
        <v>23789</v>
      </c>
      <c r="M17" s="14">
        <v>11442</v>
      </c>
      <c r="N17" s="12">
        <f t="shared" si="2"/>
        <v>643942</v>
      </c>
    </row>
    <row r="18" spans="1:14" ht="18.75" customHeight="1">
      <c r="A18" s="15" t="s">
        <v>30</v>
      </c>
      <c r="B18" s="14">
        <v>11318</v>
      </c>
      <c r="C18" s="14">
        <v>7118</v>
      </c>
      <c r="D18" s="14">
        <v>5959</v>
      </c>
      <c r="E18" s="14">
        <v>1406</v>
      </c>
      <c r="F18" s="14">
        <v>4030</v>
      </c>
      <c r="G18" s="14">
        <v>9029</v>
      </c>
      <c r="H18" s="14">
        <v>7226</v>
      </c>
      <c r="I18" s="14">
        <v>5660</v>
      </c>
      <c r="J18" s="14">
        <v>4900</v>
      </c>
      <c r="K18" s="14">
        <v>6452</v>
      </c>
      <c r="L18" s="14">
        <v>3015</v>
      </c>
      <c r="M18" s="14">
        <v>1537</v>
      </c>
      <c r="N18" s="12">
        <f t="shared" si="2"/>
        <v>67650</v>
      </c>
    </row>
    <row r="19" spans="1:14" ht="18.75" customHeight="1">
      <c r="A19" s="15" t="s">
        <v>31</v>
      </c>
      <c r="B19" s="14">
        <v>55903</v>
      </c>
      <c r="C19" s="14">
        <v>44735</v>
      </c>
      <c r="D19" s="14">
        <v>33856</v>
      </c>
      <c r="E19" s="14">
        <v>9037</v>
      </c>
      <c r="F19" s="14">
        <v>37832</v>
      </c>
      <c r="G19" s="14">
        <v>58943</v>
      </c>
      <c r="H19" s="14">
        <v>46454</v>
      </c>
      <c r="I19" s="14">
        <v>39067</v>
      </c>
      <c r="J19" s="14">
        <v>29837</v>
      </c>
      <c r="K19" s="14">
        <v>33764</v>
      </c>
      <c r="L19" s="14">
        <v>12370</v>
      </c>
      <c r="M19" s="14">
        <v>6103</v>
      </c>
      <c r="N19" s="12">
        <f t="shared" si="2"/>
        <v>407901</v>
      </c>
    </row>
    <row r="20" spans="1:14" ht="18.75" customHeight="1">
      <c r="A20" s="17" t="s">
        <v>13</v>
      </c>
      <c r="B20" s="18">
        <f>B21+B22+B23</f>
        <v>4022278</v>
      </c>
      <c r="C20" s="18">
        <f>C21+C22+C23</f>
        <v>2551628</v>
      </c>
      <c r="D20" s="18">
        <f>D21+D22+D23</f>
        <v>2347647</v>
      </c>
      <c r="E20" s="18">
        <f>E21+E22+E23</f>
        <v>529194</v>
      </c>
      <c r="F20" s="18">
        <f aca="true" t="shared" si="6" ref="F20:M20">F21+F22+F23</f>
        <v>1908643</v>
      </c>
      <c r="G20" s="18">
        <f t="shared" si="6"/>
        <v>3197533</v>
      </c>
      <c r="H20" s="18">
        <f t="shared" si="6"/>
        <v>3318886</v>
      </c>
      <c r="I20" s="18">
        <f t="shared" si="6"/>
        <v>3455386</v>
      </c>
      <c r="J20" s="18">
        <f t="shared" si="6"/>
        <v>2184033</v>
      </c>
      <c r="K20" s="18">
        <f t="shared" si="6"/>
        <v>3501309</v>
      </c>
      <c r="L20" s="18">
        <f t="shared" si="6"/>
        <v>1283571</v>
      </c>
      <c r="M20" s="18">
        <f t="shared" si="6"/>
        <v>697422</v>
      </c>
      <c r="N20" s="12">
        <f aca="true" t="shared" si="7" ref="N20:N26">SUM(B20:M20)</f>
        <v>28997530</v>
      </c>
    </row>
    <row r="21" spans="1:14" ht="18.75" customHeight="1">
      <c r="A21" s="13" t="s">
        <v>14</v>
      </c>
      <c r="B21" s="14">
        <v>2147525</v>
      </c>
      <c r="C21" s="14">
        <v>1451285</v>
      </c>
      <c r="D21" s="14">
        <v>1340890</v>
      </c>
      <c r="E21" s="14">
        <v>303101</v>
      </c>
      <c r="F21" s="14">
        <v>1064986</v>
      </c>
      <c r="G21" s="14">
        <v>1849710</v>
      </c>
      <c r="H21" s="14">
        <v>1933556</v>
      </c>
      <c r="I21" s="14">
        <v>1957011</v>
      </c>
      <c r="J21" s="14">
        <v>1212354</v>
      </c>
      <c r="K21" s="14">
        <v>1890664</v>
      </c>
      <c r="L21" s="14">
        <v>698118</v>
      </c>
      <c r="M21" s="14">
        <v>372478</v>
      </c>
      <c r="N21" s="12">
        <f t="shared" si="7"/>
        <v>16221678</v>
      </c>
    </row>
    <row r="22" spans="1:14" ht="18.75" customHeight="1">
      <c r="A22" s="13" t="s">
        <v>15</v>
      </c>
      <c r="B22" s="14">
        <v>1577938</v>
      </c>
      <c r="C22" s="14">
        <v>893716</v>
      </c>
      <c r="D22" s="14">
        <v>851249</v>
      </c>
      <c r="E22" s="14">
        <v>184566</v>
      </c>
      <c r="F22" s="14">
        <v>686584</v>
      </c>
      <c r="G22" s="14">
        <v>1090557</v>
      </c>
      <c r="H22" s="14">
        <v>1159095</v>
      </c>
      <c r="I22" s="14">
        <v>1272230</v>
      </c>
      <c r="J22" s="14">
        <v>818310</v>
      </c>
      <c r="K22" s="14">
        <v>1388547</v>
      </c>
      <c r="L22" s="14">
        <v>509063</v>
      </c>
      <c r="M22" s="14">
        <v>287250</v>
      </c>
      <c r="N22" s="12">
        <f t="shared" si="7"/>
        <v>10719105</v>
      </c>
    </row>
    <row r="23" spans="1:14" ht="18.75" customHeight="1">
      <c r="A23" s="13" t="s">
        <v>16</v>
      </c>
      <c r="B23" s="14">
        <v>296815</v>
      </c>
      <c r="C23" s="14">
        <v>206627</v>
      </c>
      <c r="D23" s="14">
        <v>155508</v>
      </c>
      <c r="E23" s="14">
        <v>41527</v>
      </c>
      <c r="F23" s="14">
        <v>157073</v>
      </c>
      <c r="G23" s="14">
        <v>257266</v>
      </c>
      <c r="H23" s="14">
        <v>226235</v>
      </c>
      <c r="I23" s="14">
        <v>226145</v>
      </c>
      <c r="J23" s="14">
        <v>153369</v>
      </c>
      <c r="K23" s="14">
        <v>222098</v>
      </c>
      <c r="L23" s="14">
        <v>76390</v>
      </c>
      <c r="M23" s="14">
        <v>37694</v>
      </c>
      <c r="N23" s="12">
        <f t="shared" si="7"/>
        <v>2056747</v>
      </c>
    </row>
    <row r="24" spans="1:14" ht="18.75" customHeight="1">
      <c r="A24" s="17" t="s">
        <v>17</v>
      </c>
      <c r="B24" s="14">
        <f>B25+B26</f>
        <v>1534447</v>
      </c>
      <c r="C24" s="14">
        <f>C25+C26</f>
        <v>1263947</v>
      </c>
      <c r="D24" s="14">
        <f>D25+D26</f>
        <v>1231442</v>
      </c>
      <c r="E24" s="14">
        <f>E25+E26</f>
        <v>338168</v>
      </c>
      <c r="F24" s="14">
        <f aca="true" t="shared" si="8" ref="F24:M24">F25+F26</f>
        <v>1159678</v>
      </c>
      <c r="G24" s="14">
        <f t="shared" si="8"/>
        <v>1826365</v>
      </c>
      <c r="H24" s="14">
        <f t="shared" si="8"/>
        <v>1628570</v>
      </c>
      <c r="I24" s="14">
        <f t="shared" si="8"/>
        <v>1163536</v>
      </c>
      <c r="J24" s="14">
        <f t="shared" si="8"/>
        <v>963894</v>
      </c>
      <c r="K24" s="14">
        <f t="shared" si="8"/>
        <v>941022</v>
      </c>
      <c r="L24" s="14">
        <f t="shared" si="8"/>
        <v>312790</v>
      </c>
      <c r="M24" s="14">
        <f t="shared" si="8"/>
        <v>143099</v>
      </c>
      <c r="N24" s="12">
        <f t="shared" si="7"/>
        <v>12506958</v>
      </c>
    </row>
    <row r="25" spans="1:14" ht="18.75" customHeight="1">
      <c r="A25" s="13" t="s">
        <v>18</v>
      </c>
      <c r="B25" s="14">
        <v>982046</v>
      </c>
      <c r="C25" s="14">
        <v>808927</v>
      </c>
      <c r="D25" s="14">
        <v>788122</v>
      </c>
      <c r="E25" s="14">
        <v>216429</v>
      </c>
      <c r="F25" s="14">
        <v>742194</v>
      </c>
      <c r="G25" s="14">
        <v>1168872</v>
      </c>
      <c r="H25" s="14">
        <v>1042283</v>
      </c>
      <c r="I25" s="14">
        <v>744661</v>
      </c>
      <c r="J25" s="14">
        <v>616889</v>
      </c>
      <c r="K25" s="14">
        <v>602252</v>
      </c>
      <c r="L25" s="14">
        <v>200185</v>
      </c>
      <c r="M25" s="14">
        <v>91583</v>
      </c>
      <c r="N25" s="12">
        <f t="shared" si="7"/>
        <v>8004443</v>
      </c>
    </row>
    <row r="26" spans="1:14" ht="18.75" customHeight="1">
      <c r="A26" s="13" t="s">
        <v>19</v>
      </c>
      <c r="B26" s="14">
        <v>552401</v>
      </c>
      <c r="C26" s="14">
        <v>455020</v>
      </c>
      <c r="D26" s="14">
        <v>443320</v>
      </c>
      <c r="E26" s="14">
        <v>121739</v>
      </c>
      <c r="F26" s="14">
        <v>417484</v>
      </c>
      <c r="G26" s="14">
        <v>657493</v>
      </c>
      <c r="H26" s="14">
        <v>586287</v>
      </c>
      <c r="I26" s="14">
        <v>418875</v>
      </c>
      <c r="J26" s="14">
        <v>347005</v>
      </c>
      <c r="K26" s="14">
        <v>338770</v>
      </c>
      <c r="L26" s="14">
        <v>112605</v>
      </c>
      <c r="M26" s="14">
        <v>51516</v>
      </c>
      <c r="N26" s="12">
        <f t="shared" si="7"/>
        <v>4502515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2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0.9990626032672948</v>
      </c>
      <c r="E32" s="23">
        <f t="shared" si="9"/>
        <v>0.9941319779190871</v>
      </c>
      <c r="F32" s="23">
        <f t="shared" si="9"/>
        <v>1</v>
      </c>
      <c r="G32" s="23">
        <f t="shared" si="9"/>
        <v>1</v>
      </c>
      <c r="H32" s="23">
        <f t="shared" si="9"/>
        <v>0.9972142589613253</v>
      </c>
      <c r="I32" s="23">
        <f t="shared" si="9"/>
        <v>0.9979294088358004</v>
      </c>
      <c r="J32" s="23">
        <f t="shared" si="9"/>
        <v>1</v>
      </c>
      <c r="K32" s="23">
        <f t="shared" si="9"/>
        <v>1</v>
      </c>
      <c r="L32" s="23">
        <f t="shared" si="9"/>
        <v>0.9998145270079961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1.577719663079712</v>
      </c>
      <c r="E35" s="26">
        <f>E32*E34</f>
        <v>1.9451186279964858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1.6783115978319105</v>
      </c>
      <c r="I35" s="26">
        <f t="shared" si="10"/>
        <v>1.6385002963675006</v>
      </c>
      <c r="J35" s="26">
        <f t="shared" si="10"/>
        <v>1.8492</v>
      </c>
      <c r="K35" s="26">
        <f t="shared" si="10"/>
        <v>1.7679</v>
      </c>
      <c r="L35" s="26">
        <f t="shared" si="10"/>
        <v>2.0994105438113904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9" ht="18.75" customHeight="1">
      <c r="A37" s="28" t="s">
        <v>65</v>
      </c>
      <c r="B37" s="29">
        <f>ROUND(+B7*B35,2)</f>
        <v>22273240.06</v>
      </c>
      <c r="C37" s="29">
        <f>ROUND(+C7*C35,2)</f>
        <v>15741397.32</v>
      </c>
      <c r="D37" s="29">
        <f>ROUND(+D7*D35,2)</f>
        <v>15337412.01</v>
      </c>
      <c r="E37" s="29">
        <f>ROUND(+E7*E35,2)</f>
        <v>4304454.16</v>
      </c>
      <c r="F37" s="29">
        <f aca="true" t="shared" si="11" ref="F37:M37">ROUND(+F7*F35,2)</f>
        <v>13600997.2</v>
      </c>
      <c r="G37" s="29">
        <f t="shared" si="11"/>
        <v>18130888.25</v>
      </c>
      <c r="H37" s="29">
        <f t="shared" si="11"/>
        <v>19819361.24</v>
      </c>
      <c r="I37" s="29">
        <f t="shared" si="11"/>
        <v>17954222.55</v>
      </c>
      <c r="J37" s="29">
        <f t="shared" si="11"/>
        <v>14498523.16</v>
      </c>
      <c r="K37" s="29">
        <f t="shared" si="11"/>
        <v>17357908.7</v>
      </c>
      <c r="L37" s="29">
        <f t="shared" si="11"/>
        <v>8497296.99</v>
      </c>
      <c r="M37" s="29">
        <f t="shared" si="11"/>
        <v>4867230.04</v>
      </c>
      <c r="N37" s="29">
        <f>SUM(B37:M37)</f>
        <v>172382931.67999998</v>
      </c>
      <c r="P37" s="53"/>
      <c r="Q37" s="53"/>
      <c r="R37" s="53"/>
      <c r="S37" s="53"/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8.75" customHeight="1">
      <c r="A39" s="2" t="s">
        <v>68</v>
      </c>
      <c r="B39" s="30">
        <f>+B40+B43+B50</f>
        <v>-2748584.8</v>
      </c>
      <c r="C39" s="30">
        <f>+C40+C43+C50</f>
        <v>-2569463.09</v>
      </c>
      <c r="D39" s="30">
        <f>+D40+D43+D50</f>
        <v>-2138634.49</v>
      </c>
      <c r="E39" s="30">
        <f>+E40+E43+E50</f>
        <v>-616514.7899999999</v>
      </c>
      <c r="F39" s="30">
        <f aca="true" t="shared" si="12" ref="F39:M39">+F40+F43+F50</f>
        <v>-1748093.9400000002</v>
      </c>
      <c r="G39" s="30">
        <f t="shared" si="12"/>
        <v>-2595680.8299999996</v>
      </c>
      <c r="H39" s="30">
        <f t="shared" si="12"/>
        <v>-3607929.06</v>
      </c>
      <c r="I39" s="30">
        <f t="shared" si="12"/>
        <v>-1807702.03</v>
      </c>
      <c r="J39" s="30">
        <f t="shared" si="12"/>
        <v>-1860579.4200000002</v>
      </c>
      <c r="K39" s="30">
        <f t="shared" si="12"/>
        <v>-1803119.18</v>
      </c>
      <c r="L39" s="30">
        <f t="shared" si="12"/>
        <v>-1235095.63</v>
      </c>
      <c r="M39" s="30">
        <f t="shared" si="12"/>
        <v>-791862.82</v>
      </c>
      <c r="N39" s="30">
        <f>+N40+N43+N50</f>
        <v>-23523260.080000002</v>
      </c>
    </row>
    <row r="40" spans="1:14" ht="18.75" customHeight="1">
      <c r="A40" s="17" t="s">
        <v>69</v>
      </c>
      <c r="B40" s="31">
        <f>B41+B42</f>
        <v>-3224583</v>
      </c>
      <c r="C40" s="31">
        <f>C41+C42</f>
        <v>-3030801</v>
      </c>
      <c r="D40" s="31">
        <f>D41+D42</f>
        <v>-2174232</v>
      </c>
      <c r="E40" s="31">
        <f>E41+E42</f>
        <v>-573222</v>
      </c>
      <c r="F40" s="31">
        <f aca="true" t="shared" si="13" ref="F40:M40">F41+F42</f>
        <v>-1604841</v>
      </c>
      <c r="G40" s="31">
        <f t="shared" si="13"/>
        <v>-2984358</v>
      </c>
      <c r="H40" s="31">
        <f t="shared" si="13"/>
        <v>-3715242</v>
      </c>
      <c r="I40" s="31">
        <f t="shared" si="13"/>
        <v>-1976844</v>
      </c>
      <c r="J40" s="31">
        <f t="shared" si="13"/>
        <v>-2309325</v>
      </c>
      <c r="K40" s="31">
        <f t="shared" si="13"/>
        <v>-2006160</v>
      </c>
      <c r="L40" s="31">
        <f t="shared" si="13"/>
        <v>-1285758</v>
      </c>
      <c r="M40" s="31">
        <f t="shared" si="13"/>
        <v>-791799</v>
      </c>
      <c r="N40" s="30">
        <f aca="true" t="shared" si="14" ref="N40:N50">SUM(B40:M40)</f>
        <v>-25677165</v>
      </c>
    </row>
    <row r="41" spans="1:14" ht="18.75" customHeight="1">
      <c r="A41" s="13" t="s">
        <v>66</v>
      </c>
      <c r="B41" s="20">
        <f>ROUND(-B9*$D$3,2)</f>
        <v>-3226488</v>
      </c>
      <c r="C41" s="20">
        <f>ROUND(-C9*$D$3,2)</f>
        <v>-3033537</v>
      </c>
      <c r="D41" s="20">
        <f>ROUND(-D9*$D$3,2)</f>
        <v>-2174724</v>
      </c>
      <c r="E41" s="20">
        <f>ROUND(-E9*$D$3,2)</f>
        <v>-573222</v>
      </c>
      <c r="F41" s="20">
        <f aca="true" t="shared" si="15" ref="F41:M41">ROUND(-F9*$D$3,2)</f>
        <v>-1604841</v>
      </c>
      <c r="G41" s="20">
        <f t="shared" si="15"/>
        <v>-2985696</v>
      </c>
      <c r="H41" s="20">
        <f t="shared" si="15"/>
        <v>-3715800</v>
      </c>
      <c r="I41" s="20">
        <f t="shared" si="15"/>
        <v>-1977942</v>
      </c>
      <c r="J41" s="20">
        <f t="shared" si="15"/>
        <v>-2309325</v>
      </c>
      <c r="K41" s="20">
        <f t="shared" si="15"/>
        <v>-2008914</v>
      </c>
      <c r="L41" s="20">
        <f t="shared" si="15"/>
        <v>-1285758</v>
      </c>
      <c r="M41" s="20">
        <f t="shared" si="15"/>
        <v>-791799</v>
      </c>
      <c r="N41" s="47">
        <f t="shared" si="14"/>
        <v>-25688046</v>
      </c>
    </row>
    <row r="42" spans="1:14" ht="18.75" customHeight="1">
      <c r="A42" s="13" t="s">
        <v>67</v>
      </c>
      <c r="B42" s="20">
        <f>ROUND(B11*$D$3,2)</f>
        <v>1905</v>
      </c>
      <c r="C42" s="20">
        <f>ROUND(C11*$D$3,2)</f>
        <v>2736</v>
      </c>
      <c r="D42" s="20">
        <f>ROUND(D11*$D$3,2)</f>
        <v>492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1338</v>
      </c>
      <c r="H42" s="20">
        <f t="shared" si="16"/>
        <v>558</v>
      </c>
      <c r="I42" s="20">
        <f t="shared" si="16"/>
        <v>1098</v>
      </c>
      <c r="J42" s="20">
        <f t="shared" si="16"/>
        <v>0</v>
      </c>
      <c r="K42" s="20">
        <f t="shared" si="16"/>
        <v>2754</v>
      </c>
      <c r="L42" s="20">
        <f t="shared" si="16"/>
        <v>0</v>
      </c>
      <c r="M42" s="20">
        <f t="shared" si="16"/>
        <v>0</v>
      </c>
      <c r="N42" s="47">
        <f>SUM(B42:M42)</f>
        <v>10881</v>
      </c>
    </row>
    <row r="43" spans="1:14" ht="18.75" customHeight="1">
      <c r="A43" s="17" t="s">
        <v>70</v>
      </c>
      <c r="B43" s="31">
        <f>SUM(B44:B48)</f>
        <v>-90313.04000000001</v>
      </c>
      <c r="C43" s="31">
        <f>SUM(C44:C48)</f>
        <v>-77837.71</v>
      </c>
      <c r="D43" s="31">
        <f>SUM(D44:D48)</f>
        <v>-148419.27</v>
      </c>
      <c r="E43" s="31">
        <f>SUM(E44:E48)</f>
        <v>-60090.58</v>
      </c>
      <c r="F43" s="31">
        <f aca="true" t="shared" si="17" ref="F43:M43">SUM(F44:F48)</f>
        <v>-320530.87</v>
      </c>
      <c r="G43" s="31">
        <f t="shared" si="17"/>
        <v>-61150.78</v>
      </c>
      <c r="H43" s="31">
        <f t="shared" si="17"/>
        <v>-81773.52</v>
      </c>
      <c r="I43" s="31">
        <f t="shared" si="17"/>
        <v>-35893.3</v>
      </c>
      <c r="J43" s="31">
        <f t="shared" si="17"/>
        <v>-37588.45</v>
      </c>
      <c r="K43" s="31">
        <f t="shared" si="17"/>
        <v>-45139.17</v>
      </c>
      <c r="L43" s="31">
        <f t="shared" si="17"/>
        <v>-39611.66</v>
      </c>
      <c r="M43" s="31">
        <f t="shared" si="17"/>
        <v>-24600.09</v>
      </c>
      <c r="N43" s="31">
        <f>SUM(N44:N48)</f>
        <v>-1022948.4400000002</v>
      </c>
    </row>
    <row r="44" spans="1:14" ht="18.75" customHeight="1">
      <c r="A44" s="13" t="s">
        <v>71</v>
      </c>
      <c r="B44" s="27">
        <v>-65965.04000000001</v>
      </c>
      <c r="C44" s="27">
        <v>-54567.71000000001</v>
      </c>
      <c r="D44" s="27">
        <v>-136919.27</v>
      </c>
      <c r="E44" s="27">
        <v>-48590.58</v>
      </c>
      <c r="F44" s="27">
        <v>-309030.87</v>
      </c>
      <c r="G44" s="27">
        <v>-61150.78</v>
      </c>
      <c r="H44" s="27">
        <v>-58436.520000000004</v>
      </c>
      <c r="I44" s="27">
        <v>-34057.3</v>
      </c>
      <c r="J44" s="27">
        <v>-28588.45</v>
      </c>
      <c r="K44" s="27">
        <v>-43438.17</v>
      </c>
      <c r="L44" s="27">
        <v>-27606.16</v>
      </c>
      <c r="M44" s="27">
        <v>-12628.29</v>
      </c>
      <c r="N44" s="27">
        <f t="shared" si="14"/>
        <v>-880979.1400000001</v>
      </c>
    </row>
    <row r="45" spans="1:14" ht="18.75" customHeight="1">
      <c r="A45" s="13" t="s">
        <v>72</v>
      </c>
      <c r="B45" s="27">
        <v>0</v>
      </c>
      <c r="C45" s="27">
        <v>-270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-1836</v>
      </c>
      <c r="J45" s="27">
        <v>0</v>
      </c>
      <c r="K45" s="27">
        <v>-1701</v>
      </c>
      <c r="L45" s="27">
        <v>0</v>
      </c>
      <c r="M45" s="27">
        <v>0</v>
      </c>
      <c r="N45" s="27">
        <f t="shared" si="14"/>
        <v>-3807</v>
      </c>
    </row>
    <row r="46" spans="1:14" ht="18.75" customHeight="1">
      <c r="A46" s="13" t="s">
        <v>73</v>
      </c>
      <c r="B46" s="27">
        <v>-23000</v>
      </c>
      <c r="C46" s="27">
        <v>-23000</v>
      </c>
      <c r="D46" s="27">
        <v>-11500</v>
      </c>
      <c r="E46" s="27">
        <v>-11500</v>
      </c>
      <c r="F46" s="27">
        <v>-11500</v>
      </c>
      <c r="G46" s="27">
        <v>0</v>
      </c>
      <c r="H46" s="27">
        <v>-23000</v>
      </c>
      <c r="I46" s="27">
        <v>0</v>
      </c>
      <c r="J46" s="27">
        <v>-9000</v>
      </c>
      <c r="K46" s="27">
        <v>0</v>
      </c>
      <c r="L46" s="27">
        <v>-11500</v>
      </c>
      <c r="M46" s="27">
        <v>-11500</v>
      </c>
      <c r="N46" s="27">
        <f t="shared" si="14"/>
        <v>-135500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-1348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-337</v>
      </c>
      <c r="I48" s="27">
        <v>0</v>
      </c>
      <c r="J48" s="27">
        <v>0</v>
      </c>
      <c r="K48" s="27">
        <v>0</v>
      </c>
      <c r="L48" s="27">
        <v>-505.5</v>
      </c>
      <c r="M48" s="27">
        <v>-471.8</v>
      </c>
      <c r="N48" s="27">
        <f t="shared" si="14"/>
        <v>-2662.3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95</v>
      </c>
      <c r="B50" s="32">
        <v>566311.24</v>
      </c>
      <c r="C50" s="32">
        <v>539175.62</v>
      </c>
      <c r="D50" s="32">
        <v>184016.78</v>
      </c>
      <c r="E50" s="32">
        <v>16797.79</v>
      </c>
      <c r="F50" s="32">
        <v>177277.93</v>
      </c>
      <c r="G50" s="32">
        <v>449827.95</v>
      </c>
      <c r="H50" s="32">
        <v>189086.46000000002</v>
      </c>
      <c r="I50" s="32">
        <v>205035.27</v>
      </c>
      <c r="J50" s="32">
        <v>486334.03</v>
      </c>
      <c r="K50" s="32">
        <v>248179.99</v>
      </c>
      <c r="L50" s="32">
        <v>90274.03</v>
      </c>
      <c r="M50" s="32">
        <v>24536.27</v>
      </c>
      <c r="N50" s="27">
        <f t="shared" si="14"/>
        <v>3176853.3600000003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ht="15.75">
      <c r="A52" s="2" t="s">
        <v>76</v>
      </c>
      <c r="B52" s="34">
        <f>+B37+B39</f>
        <v>19524655.259999998</v>
      </c>
      <c r="C52" s="34">
        <f aca="true" t="shared" si="18" ref="C52:M52">+C37+C39</f>
        <v>13171934.23</v>
      </c>
      <c r="D52" s="34">
        <f t="shared" si="18"/>
        <v>13198777.52</v>
      </c>
      <c r="E52" s="34">
        <f t="shared" si="18"/>
        <v>3687939.37</v>
      </c>
      <c r="F52" s="34">
        <f t="shared" si="18"/>
        <v>11852903.26</v>
      </c>
      <c r="G52" s="34">
        <f t="shared" si="18"/>
        <v>15535207.42</v>
      </c>
      <c r="H52" s="34">
        <f t="shared" si="18"/>
        <v>16211432.179999998</v>
      </c>
      <c r="I52" s="34">
        <f t="shared" si="18"/>
        <v>16146520.520000001</v>
      </c>
      <c r="J52" s="34">
        <f t="shared" si="18"/>
        <v>12637943.74</v>
      </c>
      <c r="K52" s="34">
        <f t="shared" si="18"/>
        <v>15554789.52</v>
      </c>
      <c r="L52" s="34">
        <f t="shared" si="18"/>
        <v>7262201.36</v>
      </c>
      <c r="M52" s="34">
        <f t="shared" si="18"/>
        <v>4075367.22</v>
      </c>
      <c r="N52" s="34">
        <f>SUM(B52:M52)</f>
        <v>148859671.6</v>
      </c>
    </row>
    <row r="53" spans="1:14" ht="15" customHeight="1">
      <c r="A53" s="3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4" ht="18.75" customHeight="1">
      <c r="A55" s="2" t="s">
        <v>77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/>
      <c r="K55" s="40"/>
      <c r="L55" s="40">
        <v>0</v>
      </c>
      <c r="M55" s="40">
        <v>0</v>
      </c>
      <c r="N55" s="34">
        <f>SUM(N56:N69)</f>
        <v>148859671.53000003</v>
      </c>
    </row>
    <row r="56" spans="1:14" ht="18.75" customHeight="1">
      <c r="A56" s="17" t="s">
        <v>78</v>
      </c>
      <c r="B56" s="41">
        <v>3459922.7399999998</v>
      </c>
      <c r="C56" s="41">
        <v>2775458.979999999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34">
        <f>SUM(B56:M56)</f>
        <v>6235381.719999999</v>
      </c>
    </row>
    <row r="57" spans="1:14" ht="18.75" customHeight="1">
      <c r="A57" s="17" t="s">
        <v>79</v>
      </c>
      <c r="B57" s="41">
        <v>10152388.780000005</v>
      </c>
      <c r="C57" s="41">
        <v>5864792.68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4">
        <f aca="true" t="shared" si="19" ref="N57:N68">SUM(B57:M57)</f>
        <v>16017181.460000005</v>
      </c>
    </row>
    <row r="58" spans="1:14" ht="18.75" customHeight="1">
      <c r="A58" s="17" t="s">
        <v>80</v>
      </c>
      <c r="B58" s="40">
        <v>0</v>
      </c>
      <c r="C58" s="40">
        <v>0</v>
      </c>
      <c r="D58" s="31">
        <v>13198777.530000001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31">
        <f t="shared" si="19"/>
        <v>13198777.530000001</v>
      </c>
    </row>
    <row r="59" spans="1:14" ht="18.75" customHeight="1">
      <c r="A59" s="17" t="s">
        <v>81</v>
      </c>
      <c r="B59" s="40">
        <v>0</v>
      </c>
      <c r="C59" s="40">
        <v>0</v>
      </c>
      <c r="D59" s="40">
        <v>0</v>
      </c>
      <c r="E59" s="31">
        <v>3162279.7100000004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34">
        <f t="shared" si="19"/>
        <v>3162279.7100000004</v>
      </c>
    </row>
    <row r="60" spans="1:14" ht="18.75" customHeight="1">
      <c r="A60" s="17" t="s">
        <v>82</v>
      </c>
      <c r="B60" s="40">
        <v>0</v>
      </c>
      <c r="C60" s="40">
        <v>0</v>
      </c>
      <c r="D60" s="40">
        <v>0</v>
      </c>
      <c r="E60" s="40">
        <v>0</v>
      </c>
      <c r="F60" s="31">
        <v>6377575.279999998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31">
        <f t="shared" si="19"/>
        <v>6377575.279999998</v>
      </c>
    </row>
    <row r="61" spans="1:14" ht="18.75" customHeight="1">
      <c r="A61" s="17" t="s">
        <v>83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1">
        <v>8832951.93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34">
        <f t="shared" si="19"/>
        <v>8832951.93</v>
      </c>
    </row>
    <row r="62" spans="1:14" ht="18.75" customHeight="1">
      <c r="A62" s="17" t="s">
        <v>84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v>9164609.6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34">
        <f t="shared" si="19"/>
        <v>9164609.6</v>
      </c>
    </row>
    <row r="63" spans="1:14" ht="18.75" customHeight="1">
      <c r="A63" s="17" t="s">
        <v>85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3054655.62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34">
        <f t="shared" si="19"/>
        <v>3054655.62</v>
      </c>
    </row>
    <row r="64" spans="1:14" ht="18.75" customHeight="1">
      <c r="A64" s="17" t="s">
        <v>91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31">
        <v>7824972.750000001</v>
      </c>
      <c r="J64" s="40">
        <v>0</v>
      </c>
      <c r="K64" s="40">
        <v>0</v>
      </c>
      <c r="L64" s="40">
        <v>0</v>
      </c>
      <c r="M64" s="40">
        <v>0</v>
      </c>
      <c r="N64" s="31">
        <f t="shared" si="19"/>
        <v>7824972.750000001</v>
      </c>
    </row>
    <row r="65" spans="1:14" ht="18.75" customHeight="1">
      <c r="A65" s="17" t="s">
        <v>86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31">
        <v>7444131.26</v>
      </c>
      <c r="K65" s="40">
        <v>0</v>
      </c>
      <c r="L65" s="40">
        <v>0</v>
      </c>
      <c r="M65" s="40">
        <v>0</v>
      </c>
      <c r="N65" s="34">
        <f t="shared" si="19"/>
        <v>7444131.26</v>
      </c>
    </row>
    <row r="66" spans="1:14" ht="18.75" customHeight="1">
      <c r="A66" s="17" t="s">
        <v>87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31">
        <v>0</v>
      </c>
      <c r="K66" s="31">
        <v>9232501.21</v>
      </c>
      <c r="L66" s="40">
        <v>0</v>
      </c>
      <c r="M66" s="40">
        <v>0</v>
      </c>
      <c r="N66" s="31">
        <f t="shared" si="19"/>
        <v>9232501.21</v>
      </c>
    </row>
    <row r="67" spans="1:14" ht="18.75" customHeight="1">
      <c r="A67" s="17" t="s">
        <v>88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1">
        <v>0</v>
      </c>
      <c r="K67" s="41">
        <v>0</v>
      </c>
      <c r="L67" s="31">
        <v>4217224.84</v>
      </c>
      <c r="M67" s="40">
        <v>0</v>
      </c>
      <c r="N67" s="34">
        <f t="shared" si="19"/>
        <v>4217224.84</v>
      </c>
    </row>
    <row r="68" spans="1:14" ht="18.75" customHeight="1">
      <c r="A68" s="17" t="s">
        <v>89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31">
        <v>4075367.22</v>
      </c>
      <c r="N68" s="31">
        <f t="shared" si="19"/>
        <v>4075367.22</v>
      </c>
    </row>
    <row r="69" spans="1:14" ht="18.75" customHeight="1">
      <c r="A69" s="39" t="s">
        <v>90</v>
      </c>
      <c r="B69" s="38">
        <v>5912343.71</v>
      </c>
      <c r="C69" s="38">
        <v>4531682.6</v>
      </c>
      <c r="D69" s="40">
        <v>0</v>
      </c>
      <c r="E69" s="38">
        <v>525659.66</v>
      </c>
      <c r="F69" s="38">
        <v>5475327.9799999995</v>
      </c>
      <c r="G69" s="38">
        <v>6702255.430000001</v>
      </c>
      <c r="H69" s="38">
        <v>3992166.920000001</v>
      </c>
      <c r="I69" s="38">
        <v>8321547.7700000005</v>
      </c>
      <c r="J69" s="38">
        <v>5193812.4799999995</v>
      </c>
      <c r="K69" s="38">
        <v>6322288.3100000005</v>
      </c>
      <c r="L69" s="38">
        <v>3044976.5399999996</v>
      </c>
      <c r="M69" s="40">
        <v>0</v>
      </c>
      <c r="N69" s="38">
        <f>SUM(B69:M69)</f>
        <v>50022061.4</v>
      </c>
    </row>
    <row r="70" spans="1:14" ht="17.25" customHeight="1">
      <c r="A70" s="54"/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/>
      <c r="K70" s="55"/>
      <c r="L70" s="55">
        <v>0</v>
      </c>
      <c r="M70" s="55">
        <v>0</v>
      </c>
      <c r="N70" s="55"/>
    </row>
    <row r="71" spans="1:14" ht="15" customHeigh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</row>
    <row r="72" spans="1:14" ht="18.75" customHeight="1">
      <c r="A72" s="2" t="s">
        <v>96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34"/>
    </row>
    <row r="73" spans="1:14" ht="18.75" customHeight="1">
      <c r="A73" s="17" t="s">
        <v>23</v>
      </c>
      <c r="B73" s="45">
        <v>1.9467002546423484</v>
      </c>
      <c r="C73" s="45">
        <v>1.9207310932947168</v>
      </c>
      <c r="D73" s="45">
        <v>0</v>
      </c>
      <c r="E73" s="45">
        <v>0</v>
      </c>
      <c r="F73" s="40">
        <v>0</v>
      </c>
      <c r="G73" s="40">
        <v>0</v>
      </c>
      <c r="H73" s="45">
        <v>0</v>
      </c>
      <c r="I73" s="45">
        <v>0</v>
      </c>
      <c r="J73" s="45">
        <v>0</v>
      </c>
      <c r="K73" s="40">
        <v>0</v>
      </c>
      <c r="L73" s="45">
        <v>0</v>
      </c>
      <c r="M73" s="45">
        <v>0</v>
      </c>
      <c r="N73" s="34"/>
    </row>
    <row r="74" spans="1:14" ht="18.75" customHeight="1">
      <c r="A74" s="17" t="s">
        <v>25</v>
      </c>
      <c r="B74" s="45">
        <v>1.6939999992326313</v>
      </c>
      <c r="C74" s="45">
        <v>1.5945999991825635</v>
      </c>
      <c r="D74" s="45">
        <v>0</v>
      </c>
      <c r="E74" s="45">
        <v>0</v>
      </c>
      <c r="F74" s="40">
        <v>0</v>
      </c>
      <c r="G74" s="40">
        <v>0</v>
      </c>
      <c r="H74" s="45">
        <v>0</v>
      </c>
      <c r="I74" s="45">
        <v>0</v>
      </c>
      <c r="J74" s="45">
        <v>0</v>
      </c>
      <c r="K74" s="40">
        <v>0</v>
      </c>
      <c r="L74" s="45">
        <v>0</v>
      </c>
      <c r="M74" s="45">
        <v>0</v>
      </c>
      <c r="N74" s="34"/>
    </row>
    <row r="75" spans="1:14" ht="18.75" customHeight="1">
      <c r="A75" s="17" t="s">
        <v>49</v>
      </c>
      <c r="B75" s="45">
        <v>0</v>
      </c>
      <c r="C75" s="45">
        <v>0</v>
      </c>
      <c r="D75" s="24">
        <v>1.577719663298548</v>
      </c>
      <c r="E75" s="45">
        <v>0</v>
      </c>
      <c r="F75" s="40">
        <v>0</v>
      </c>
      <c r="G75" s="40">
        <v>0</v>
      </c>
      <c r="H75" s="45">
        <v>0</v>
      </c>
      <c r="I75" s="45">
        <v>0</v>
      </c>
      <c r="J75" s="45">
        <v>0</v>
      </c>
      <c r="K75" s="40">
        <v>0</v>
      </c>
      <c r="L75" s="45">
        <v>0</v>
      </c>
      <c r="M75" s="45">
        <v>0</v>
      </c>
      <c r="N75" s="31"/>
    </row>
    <row r="76" spans="1:14" ht="18.75" customHeight="1">
      <c r="A76" s="17" t="s">
        <v>52</v>
      </c>
      <c r="B76" s="45">
        <v>0</v>
      </c>
      <c r="C76" s="45">
        <v>0</v>
      </c>
      <c r="D76" s="45">
        <v>0</v>
      </c>
      <c r="E76" s="45">
        <v>1.9451186288722033</v>
      </c>
      <c r="F76" s="40">
        <v>0</v>
      </c>
      <c r="G76" s="40">
        <v>0</v>
      </c>
      <c r="H76" s="45">
        <v>0</v>
      </c>
      <c r="I76" s="45">
        <v>0</v>
      </c>
      <c r="J76" s="45">
        <v>0</v>
      </c>
      <c r="K76" s="40">
        <v>0</v>
      </c>
      <c r="L76" s="45">
        <v>0</v>
      </c>
      <c r="M76" s="45">
        <v>0</v>
      </c>
      <c r="N76" s="34"/>
    </row>
    <row r="77" spans="1:14" ht="18.75" customHeight="1">
      <c r="A77" s="17" t="s">
        <v>53</v>
      </c>
      <c r="B77" s="45">
        <v>0</v>
      </c>
      <c r="C77" s="45">
        <v>0</v>
      </c>
      <c r="D77" s="45">
        <v>0</v>
      </c>
      <c r="E77" s="45">
        <v>0</v>
      </c>
      <c r="F77" s="45">
        <v>1.8176000004276391</v>
      </c>
      <c r="G77" s="40">
        <v>0</v>
      </c>
      <c r="H77" s="45">
        <v>0</v>
      </c>
      <c r="I77" s="45">
        <v>0</v>
      </c>
      <c r="J77" s="45">
        <v>0</v>
      </c>
      <c r="K77" s="40">
        <v>0</v>
      </c>
      <c r="L77" s="45">
        <v>0</v>
      </c>
      <c r="M77" s="45">
        <v>0</v>
      </c>
      <c r="N77" s="31"/>
    </row>
    <row r="78" spans="1:14" ht="18.75" customHeight="1">
      <c r="A78" s="17" t="s">
        <v>54</v>
      </c>
      <c r="B78" s="45">
        <v>0</v>
      </c>
      <c r="C78" s="45">
        <v>0</v>
      </c>
      <c r="D78" s="45">
        <v>0</v>
      </c>
      <c r="E78" s="45">
        <v>0</v>
      </c>
      <c r="F78" s="40">
        <v>0</v>
      </c>
      <c r="G78" s="45">
        <v>1.448300000367449</v>
      </c>
      <c r="H78" s="45">
        <v>0</v>
      </c>
      <c r="I78" s="45">
        <v>0</v>
      </c>
      <c r="J78" s="45">
        <v>0</v>
      </c>
      <c r="K78" s="40">
        <v>0</v>
      </c>
      <c r="L78" s="45">
        <v>0</v>
      </c>
      <c r="M78" s="45">
        <v>0</v>
      </c>
      <c r="N78" s="34"/>
    </row>
    <row r="79" spans="1:14" ht="18.75" customHeight="1">
      <c r="A79" s="17" t="s">
        <v>56</v>
      </c>
      <c r="B79" s="45">
        <v>0</v>
      </c>
      <c r="C79" s="45">
        <v>0</v>
      </c>
      <c r="D79" s="45">
        <v>0</v>
      </c>
      <c r="E79" s="45">
        <v>0</v>
      </c>
      <c r="F79" s="40">
        <v>0</v>
      </c>
      <c r="G79" s="40">
        <v>0</v>
      </c>
      <c r="H79" s="45">
        <v>1.6984335938590012</v>
      </c>
      <c r="I79" s="45">
        <v>0</v>
      </c>
      <c r="J79" s="45">
        <v>0</v>
      </c>
      <c r="K79" s="40">
        <v>0</v>
      </c>
      <c r="L79" s="45">
        <v>0</v>
      </c>
      <c r="M79" s="45">
        <v>0</v>
      </c>
      <c r="N79" s="34"/>
    </row>
    <row r="80" spans="1:14" ht="18.75" customHeight="1">
      <c r="A80" s="17" t="s">
        <v>55</v>
      </c>
      <c r="B80" s="45">
        <v>0</v>
      </c>
      <c r="C80" s="45">
        <v>0</v>
      </c>
      <c r="D80" s="45">
        <v>0</v>
      </c>
      <c r="E80" s="45">
        <v>0</v>
      </c>
      <c r="F80" s="40">
        <v>0</v>
      </c>
      <c r="G80" s="40">
        <v>0</v>
      </c>
      <c r="H80" s="45">
        <v>1.616089721242885</v>
      </c>
      <c r="I80" s="45">
        <v>0</v>
      </c>
      <c r="J80" s="45">
        <v>0</v>
      </c>
      <c r="K80" s="40">
        <v>0</v>
      </c>
      <c r="L80" s="45">
        <v>0</v>
      </c>
      <c r="M80" s="45">
        <v>0</v>
      </c>
      <c r="N80" s="34"/>
    </row>
    <row r="81" spans="1:14" ht="18.75" customHeight="1">
      <c r="A81" s="17" t="s">
        <v>57</v>
      </c>
      <c r="B81" s="45">
        <v>0</v>
      </c>
      <c r="C81" s="45">
        <v>0</v>
      </c>
      <c r="D81" s="45">
        <v>0</v>
      </c>
      <c r="E81" s="45">
        <v>0</v>
      </c>
      <c r="F81" s="40">
        <v>0</v>
      </c>
      <c r="G81" s="40">
        <v>0</v>
      </c>
      <c r="H81" s="45">
        <v>0</v>
      </c>
      <c r="I81" s="45">
        <v>1.6385002961839588</v>
      </c>
      <c r="J81" s="45">
        <v>0</v>
      </c>
      <c r="K81" s="40">
        <v>0</v>
      </c>
      <c r="L81" s="45">
        <v>0</v>
      </c>
      <c r="M81" s="45">
        <v>0</v>
      </c>
      <c r="N81" s="31"/>
    </row>
    <row r="82" spans="1:14" ht="18.75" customHeight="1">
      <c r="A82" s="17" t="s">
        <v>58</v>
      </c>
      <c r="B82" s="45">
        <v>0</v>
      </c>
      <c r="C82" s="45">
        <v>0</v>
      </c>
      <c r="D82" s="45">
        <v>0</v>
      </c>
      <c r="E82" s="45">
        <v>0</v>
      </c>
      <c r="F82" s="40">
        <v>0</v>
      </c>
      <c r="G82" s="40">
        <v>0</v>
      </c>
      <c r="H82" s="45">
        <v>0</v>
      </c>
      <c r="I82" s="45">
        <v>0</v>
      </c>
      <c r="J82" s="45">
        <v>1.849200000510176</v>
      </c>
      <c r="K82" s="40">
        <v>0</v>
      </c>
      <c r="L82" s="45">
        <v>0</v>
      </c>
      <c r="M82" s="45">
        <v>0</v>
      </c>
      <c r="N82" s="34"/>
    </row>
    <row r="83" spans="1:14" ht="18.75" customHeight="1">
      <c r="A83" s="17" t="s">
        <v>24</v>
      </c>
      <c r="B83" s="45">
        <v>0</v>
      </c>
      <c r="C83" s="45">
        <v>0</v>
      </c>
      <c r="D83" s="45">
        <v>0</v>
      </c>
      <c r="E83" s="45">
        <v>0</v>
      </c>
      <c r="F83" s="40">
        <v>0</v>
      </c>
      <c r="G83" s="40">
        <v>0</v>
      </c>
      <c r="H83" s="45">
        <v>0</v>
      </c>
      <c r="I83" s="45">
        <v>0</v>
      </c>
      <c r="J83" s="45">
        <v>0</v>
      </c>
      <c r="K83" s="24">
        <v>1.7679000001731446</v>
      </c>
      <c r="L83" s="45">
        <v>0</v>
      </c>
      <c r="M83" s="45">
        <v>0</v>
      </c>
      <c r="N83" s="31"/>
    </row>
    <row r="84" spans="1:14" ht="18.75" customHeight="1">
      <c r="A84" s="17" t="s">
        <v>59</v>
      </c>
      <c r="B84" s="45">
        <v>0</v>
      </c>
      <c r="C84" s="45">
        <v>0</v>
      </c>
      <c r="D84" s="45">
        <v>0</v>
      </c>
      <c r="E84" s="45">
        <v>0</v>
      </c>
      <c r="F84" s="40">
        <v>0</v>
      </c>
      <c r="G84" s="40">
        <v>0</v>
      </c>
      <c r="H84" s="45">
        <v>0</v>
      </c>
      <c r="I84" s="45">
        <v>0</v>
      </c>
      <c r="J84" s="45">
        <v>0</v>
      </c>
      <c r="K84" s="45">
        <v>0</v>
      </c>
      <c r="L84" s="45">
        <v>2.099410542591072</v>
      </c>
      <c r="M84" s="45">
        <v>0</v>
      </c>
      <c r="N84" s="34"/>
    </row>
    <row r="85" spans="1:14" ht="18.75" customHeight="1">
      <c r="A85" s="39" t="s">
        <v>60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50">
        <v>2.089000001287591</v>
      </c>
      <c r="N85" s="51"/>
    </row>
    <row r="86" spans="1:13" ht="142.5" customHeight="1">
      <c r="A86" s="60" t="s">
        <v>97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</sheetData>
  <sheetProtection/>
  <mergeCells count="7">
    <mergeCell ref="A86:M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2015-03-03T21:31:56Z</dcterms:modified>
  <cp:category/>
  <cp:version/>
  <cp:contentType/>
  <cp:contentStatus/>
</cp:coreProperties>
</file>