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<sst xmlns="http://schemas.openxmlformats.org/spreadsheetml/2006/main" count="126" uniqueCount="126">
  <si>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</si>
  <si>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</si>
  <si>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</si>
  <si>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</si>
  <si>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</si>
  <si>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</si>
  <si>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</si>
  <si>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</si>
  <si>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</si>
  <si>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</si>
  <si>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</si>
  <si>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</si>
  <si>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</si>
  <si>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</si>
  <si>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</si>
  <si>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</si>
  <si>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</si>
  <si>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</si>
  <si>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</si>
  <si>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</si>
  <si>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</si>
  <si>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</si>
  <si>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</si>
  <si>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</si>
  <si>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</si>
  <si>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</si>
  <si>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</si>
  <si>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</si>
  <si>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</si>
  <si>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</si>
  <si>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</si>
  <si>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</si>
  <si>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</si>
  <si>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</si>
  <si>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</si>
  <si>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</si>
  <si>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</si>
  <si>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</si>
  <si>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</si>
  <si>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</si>
  <si>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</si>
  <si>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</si>
  <si>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</si>
  <si>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</si>
  <si>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</si>
  <si>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</si>
  <si>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</si>
  <si>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</si>
  <si>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</si>
  <si>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</si>
  <si>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</si>
  <si>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</si>
  <si>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</si>
  <si>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</si>
  <si>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</si>
  <si>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</si>
  <si>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</si>
  <si>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</si>
  <si>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</si>
  <si>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</si>
  <si>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</si>
  <si>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</si>
  <si>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</si>
  <si>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</si>
  <si>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</si>
  <si>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</si>
  <si>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</si>
  <si>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</si>
  <si>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</si>
  <si>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</si>
  <si>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</si>
  <si>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</si>
  <si>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</si>
  <si>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</si>
  <si>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</si>
  <si>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</si>
  <si>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</si>
  <si>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</si>
  <si>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</si>
  <si>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</si>
  <si>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</si>
  <si>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</si>
  <si>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</si>
  <si>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</si>
  <si>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</si>
  <si>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</si>
  <si>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</si>
  <si>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</si>
  <si>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</si>
  <si>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</si>
  <si>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</si>
  <si>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</si>
  <si>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</si>
  <si>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</si>
  <si>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</si>
  <si>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</si>
  <si>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</si>
  <si>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</si>
  <si>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</si>
  <si>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</si>
  <si>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</si>
  <si>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</si>
  <si>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</si>
  <si>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</si>
  <si>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</si>
  <si>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</si>
  <si>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</si>
  <si>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</si>
  <si>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</si>
  <si>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</si>
  <si>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</si>
  <si>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</si>
  <si>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</si>
  <si>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</si>
  <si>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</si>
  <si>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</si>
  <si>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</si>
  <si>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</si>
  <si>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</si>
  <si>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</si>
  <si>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</si>
  <si>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</si>
  <si>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</si>
  <si>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</si>
  <si>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</si>
  <si>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OPERAÇÃO 22/12/14 - VENCIMENTO 30/12/14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</si>
</sst>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  <xf numFmtId="172" fontId="32" fillId="0" borderId="4" xfId="46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1" t="s">
        <v>83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1">
      <c r="A2" s="72" t="s">
        <v>125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73" t="s">
        <v>15</v>
      </c>
      <c r="B4" s="75" t="s">
        <v>110</v>
      </c>
      <c r="C4" s="76"/>
      <c r="D4" s="76"/>
      <c r="E4" s="76"/>
      <c r="F4" s="76"/>
      <c r="G4" s="76"/>
      <c r="H4" s="76"/>
      <c r="I4" s="76"/>
      <c r="J4" s="77"/>
      <c r="K4" s="74" t="s">
        <v>16</v>
      </c>
    </row>
    <row r="5" spans="1:11" ht="38.25">
      <c r="A5" s="7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78" t="s">
        <v>109</v>
      </c>
      <c r="J5" s="78" t="s">
        <v>108</v>
      </c>
      <c r="K5" s="73"/>
    </row>
    <row r="6" spans="1:11" ht="18.75" customHeight="1">
      <c r="A6" s="7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9"/>
      <c r="J6" s="79"/>
      <c r="K6" s="73"/>
    </row>
    <row r="7" spans="1:12" ht="17.25" customHeight="1">
      <c r="A7" s="8" t="s">
        <v>30</v>
      </c>
      <c r="B7" s="9">
        <f aca="true" t="shared" si="0" ref="B7:K7">+B8+B20+B24+B27</f>
        <v>485860</v>
      </c>
      <c r="C7" s="9">
        <f t="shared" si="0"/>
        <v>678607</v>
      </c>
      <c r="D7" s="9">
        <f t="shared" si="0"/>
        <v>735217</v>
      </c>
      <c r="E7" s="9">
        <f t="shared" si="0"/>
        <v>460658</v>
      </c>
      <c r="F7" s="9">
        <f t="shared" si="0"/>
        <v>629574</v>
      </c>
      <c r="G7" s="9">
        <f t="shared" si="0"/>
        <v>1043061</v>
      </c>
      <c r="H7" s="9">
        <f t="shared" si="0"/>
        <v>448839</v>
      </c>
      <c r="I7" s="9">
        <f t="shared" si="0"/>
        <v>100584</v>
      </c>
      <c r="J7" s="9">
        <f t="shared" si="0"/>
        <v>276854</v>
      </c>
      <c r="K7" s="9">
        <f t="shared" si="0"/>
        <v>4859254</v>
      </c>
      <c r="L7" s="53"/>
    </row>
    <row r="8" spans="1:11" ht="17.25" customHeight="1">
      <c r="A8" s="10" t="s">
        <v>117</v>
      </c>
      <c r="B8" s="11">
        <f>B9+B12+B16</f>
        <v>290584</v>
      </c>
      <c r="C8" s="11">
        <f aca="true" t="shared" si="1" ref="C8:J8">C9+C12+C16</f>
        <v>409464</v>
      </c>
      <c r="D8" s="11">
        <f t="shared" si="1"/>
        <v>425646</v>
      </c>
      <c r="E8" s="11">
        <f t="shared" si="1"/>
        <v>271077</v>
      </c>
      <c r="F8" s="11">
        <f t="shared" si="1"/>
        <v>351343</v>
      </c>
      <c r="G8" s="11">
        <f t="shared" si="1"/>
        <v>568329</v>
      </c>
      <c r="H8" s="11">
        <f t="shared" si="1"/>
        <v>277010</v>
      </c>
      <c r="I8" s="11">
        <f t="shared" si="1"/>
        <v>54168</v>
      </c>
      <c r="J8" s="11">
        <f t="shared" si="1"/>
        <v>158497</v>
      </c>
      <c r="K8" s="11">
        <f>SUM(B8:J8)</f>
        <v>2806118</v>
      </c>
    </row>
    <row r="9" spans="1:11" ht="17.25" customHeight="1">
      <c r="A9" s="15" t="s">
        <v>17</v>
      </c>
      <c r="B9" s="13">
        <f>+B10+B11</f>
        <v>56834</v>
      </c>
      <c r="C9" s="13">
        <f aca="true" t="shared" si="2" ref="C9:J9">+C10+C11</f>
        <v>85544</v>
      </c>
      <c r="D9" s="13">
        <f t="shared" si="2"/>
        <v>87750</v>
      </c>
      <c r="E9" s="13">
        <f t="shared" si="2"/>
        <v>52085</v>
      </c>
      <c r="F9" s="13">
        <f t="shared" si="2"/>
        <v>59017</v>
      </c>
      <c r="G9" s="13">
        <f t="shared" si="2"/>
        <v>73288</v>
      </c>
      <c r="H9" s="13">
        <f t="shared" si="2"/>
        <v>59917</v>
      </c>
      <c r="I9" s="13">
        <f t="shared" si="2"/>
        <v>13151</v>
      </c>
      <c r="J9" s="13">
        <f t="shared" si="2"/>
        <v>28269</v>
      </c>
      <c r="K9" s="11">
        <f>SUM(B9:J9)</f>
        <v>515855</v>
      </c>
    </row>
    <row r="10" spans="1:11" ht="17.25" customHeight="1">
      <c r="A10" s="30" t="s">
        <v>18</v>
      </c>
      <c r="B10" s="13">
        <v>56834</v>
      </c>
      <c r="C10" s="13">
        <v>85544</v>
      </c>
      <c r="D10" s="13">
        <v>87750</v>
      </c>
      <c r="E10" s="13">
        <v>52085</v>
      </c>
      <c r="F10" s="13">
        <v>59017</v>
      </c>
      <c r="G10" s="13">
        <v>73288</v>
      </c>
      <c r="H10" s="13">
        <v>59917</v>
      </c>
      <c r="I10" s="13">
        <v>13151</v>
      </c>
      <c r="J10" s="13">
        <v>28269</v>
      </c>
      <c r="K10" s="11">
        <f>SUM(B10:J10)</f>
        <v>515855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229413</v>
      </c>
      <c r="C12" s="17">
        <f t="shared" si="3"/>
        <v>317314</v>
      </c>
      <c r="D12" s="17">
        <f t="shared" si="3"/>
        <v>332229</v>
      </c>
      <c r="E12" s="17">
        <f t="shared" si="3"/>
        <v>214928</v>
      </c>
      <c r="F12" s="17">
        <f t="shared" si="3"/>
        <v>286763</v>
      </c>
      <c r="G12" s="17">
        <f t="shared" si="3"/>
        <v>485484</v>
      </c>
      <c r="H12" s="17">
        <f t="shared" si="3"/>
        <v>213129</v>
      </c>
      <c r="I12" s="17">
        <f t="shared" si="3"/>
        <v>40147</v>
      </c>
      <c r="J12" s="17">
        <f t="shared" si="3"/>
        <v>127845</v>
      </c>
      <c r="K12" s="11">
        <f aca="true" t="shared" si="4" ref="K12:K27">SUM(B12:J12)</f>
        <v>2247252</v>
      </c>
    </row>
    <row r="13" spans="1:13" ht="17.25" customHeight="1">
      <c r="A13" s="14" t="s">
        <v>20</v>
      </c>
      <c r="B13" s="13">
        <v>115613</v>
      </c>
      <c r="C13" s="13">
        <v>168173</v>
      </c>
      <c r="D13" s="13">
        <v>181364</v>
      </c>
      <c r="E13" s="13">
        <v>115273</v>
      </c>
      <c r="F13" s="13">
        <v>151854</v>
      </c>
      <c r="G13" s="13">
        <v>244806</v>
      </c>
      <c r="H13" s="13">
        <v>104677</v>
      </c>
      <c r="I13" s="13">
        <v>23253</v>
      </c>
      <c r="J13" s="13">
        <v>69372</v>
      </c>
      <c r="K13" s="11">
        <f t="shared" si="4"/>
        <v>1174385</v>
      </c>
      <c r="L13" s="53"/>
      <c r="M13" s="54"/>
    </row>
    <row r="14" spans="1:12" ht="17.25" customHeight="1">
      <c r="A14" s="14" t="s">
        <v>21</v>
      </c>
      <c r="B14" s="13">
        <v>100263</v>
      </c>
      <c r="C14" s="13">
        <v>129129</v>
      </c>
      <c r="D14" s="13">
        <v>131246</v>
      </c>
      <c r="E14" s="13">
        <v>87992</v>
      </c>
      <c r="F14" s="13">
        <v>119107</v>
      </c>
      <c r="G14" s="13">
        <v>218484</v>
      </c>
      <c r="H14" s="13">
        <v>96888</v>
      </c>
      <c r="I14" s="13">
        <v>14459</v>
      </c>
      <c r="J14" s="13">
        <v>51082</v>
      </c>
      <c r="K14" s="11">
        <f t="shared" si="4"/>
        <v>948650</v>
      </c>
      <c r="L14" s="53"/>
    </row>
    <row r="15" spans="1:11" ht="17.25" customHeight="1">
      <c r="A15" s="14" t="s">
        <v>22</v>
      </c>
      <c r="B15" s="13">
        <v>13537</v>
      </c>
      <c r="C15" s="13">
        <v>20012</v>
      </c>
      <c r="D15" s="13">
        <v>19619</v>
      </c>
      <c r="E15" s="13">
        <v>11663</v>
      </c>
      <c r="F15" s="13">
        <v>15802</v>
      </c>
      <c r="G15" s="13">
        <v>22194</v>
      </c>
      <c r="H15" s="13">
        <v>11564</v>
      </c>
      <c r="I15" s="13">
        <v>2435</v>
      </c>
      <c r="J15" s="13">
        <v>7391</v>
      </c>
      <c r="K15" s="11">
        <f t="shared" si="4"/>
        <v>124217</v>
      </c>
    </row>
    <row r="16" spans="1:11" ht="17.25" customHeight="1">
      <c r="A16" s="15" t="s">
        <v>113</v>
      </c>
      <c r="B16" s="13">
        <f>B17+B18+B19</f>
        <v>4337</v>
      </c>
      <c r="C16" s="13">
        <f aca="true" t="shared" si="5" ref="C16:J16">C17+C18+C19</f>
        <v>6606</v>
      </c>
      <c r="D16" s="13">
        <f t="shared" si="5"/>
        <v>5667</v>
      </c>
      <c r="E16" s="13">
        <f t="shared" si="5"/>
        <v>4064</v>
      </c>
      <c r="F16" s="13">
        <f t="shared" si="5"/>
        <v>5563</v>
      </c>
      <c r="G16" s="13">
        <f t="shared" si="5"/>
        <v>9557</v>
      </c>
      <c r="H16" s="13">
        <f t="shared" si="5"/>
        <v>3964</v>
      </c>
      <c r="I16" s="13">
        <f t="shared" si="5"/>
        <v>870</v>
      </c>
      <c r="J16" s="13">
        <f t="shared" si="5"/>
        <v>2383</v>
      </c>
      <c r="K16" s="11">
        <f t="shared" si="4"/>
        <v>43011</v>
      </c>
    </row>
    <row r="17" spans="1:11" ht="17.25" customHeight="1">
      <c r="A17" s="14" t="s">
        <v>114</v>
      </c>
      <c r="B17" s="13">
        <v>3160</v>
      </c>
      <c r="C17" s="13">
        <v>4935</v>
      </c>
      <c r="D17" s="13">
        <v>4340</v>
      </c>
      <c r="E17" s="13">
        <v>3082</v>
      </c>
      <c r="F17" s="13">
        <v>4127</v>
      </c>
      <c r="G17" s="13">
        <v>7185</v>
      </c>
      <c r="H17" s="13">
        <v>3040</v>
      </c>
      <c r="I17" s="13">
        <v>690</v>
      </c>
      <c r="J17" s="13">
        <v>1814</v>
      </c>
      <c r="K17" s="11">
        <f t="shared" si="4"/>
        <v>32373</v>
      </c>
    </row>
    <row r="18" spans="1:11" ht="17.25" customHeight="1">
      <c r="A18" s="14" t="s">
        <v>115</v>
      </c>
      <c r="B18" s="13">
        <v>353</v>
      </c>
      <c r="C18" s="13">
        <v>509</v>
      </c>
      <c r="D18" s="13">
        <v>373</v>
      </c>
      <c r="E18" s="13">
        <v>335</v>
      </c>
      <c r="F18" s="13">
        <v>453</v>
      </c>
      <c r="G18" s="13">
        <v>834</v>
      </c>
      <c r="H18" s="13">
        <v>314</v>
      </c>
      <c r="I18" s="13">
        <v>47</v>
      </c>
      <c r="J18" s="13">
        <v>152</v>
      </c>
      <c r="K18" s="11">
        <f t="shared" si="4"/>
        <v>3370</v>
      </c>
    </row>
    <row r="19" spans="1:11" ht="17.25" customHeight="1">
      <c r="A19" s="14" t="s">
        <v>116</v>
      </c>
      <c r="B19" s="13">
        <v>824</v>
      </c>
      <c r="C19" s="13">
        <v>1162</v>
      </c>
      <c r="D19" s="13">
        <v>954</v>
      </c>
      <c r="E19" s="13">
        <v>647</v>
      </c>
      <c r="F19" s="13">
        <v>983</v>
      </c>
      <c r="G19" s="13">
        <v>1538</v>
      </c>
      <c r="H19" s="13">
        <v>610</v>
      </c>
      <c r="I19" s="13">
        <v>133</v>
      </c>
      <c r="J19" s="13">
        <v>417</v>
      </c>
      <c r="K19" s="11">
        <f t="shared" si="4"/>
        <v>7268</v>
      </c>
    </row>
    <row r="20" spans="1:11" ht="17.25" customHeight="1">
      <c r="A20" s="16" t="s">
        <v>23</v>
      </c>
      <c r="B20" s="11">
        <f>+B21+B22+B23</f>
        <v>151855</v>
      </c>
      <c r="C20" s="11">
        <f aca="true" t="shared" si="6" ref="C20:J20">+C21+C22+C23</f>
        <v>194961</v>
      </c>
      <c r="D20" s="11">
        <f t="shared" si="6"/>
        <v>221688</v>
      </c>
      <c r="E20" s="11">
        <f t="shared" si="6"/>
        <v>138055</v>
      </c>
      <c r="F20" s="11">
        <f t="shared" si="6"/>
        <v>216605</v>
      </c>
      <c r="G20" s="11">
        <f t="shared" si="6"/>
        <v>400313</v>
      </c>
      <c r="H20" s="11">
        <f t="shared" si="6"/>
        <v>133786</v>
      </c>
      <c r="I20" s="11">
        <f t="shared" si="6"/>
        <v>31495</v>
      </c>
      <c r="J20" s="11">
        <f t="shared" si="6"/>
        <v>80622</v>
      </c>
      <c r="K20" s="11">
        <f t="shared" si="4"/>
        <v>1569380</v>
      </c>
    </row>
    <row r="21" spans="1:12" ht="17.25" customHeight="1">
      <c r="A21" s="12" t="s">
        <v>24</v>
      </c>
      <c r="B21" s="13">
        <v>87606</v>
      </c>
      <c r="C21" s="13">
        <v>121182</v>
      </c>
      <c r="D21" s="13">
        <v>140569</v>
      </c>
      <c r="E21" s="13">
        <v>85834</v>
      </c>
      <c r="F21" s="13">
        <v>130005</v>
      </c>
      <c r="G21" s="13">
        <v>223988</v>
      </c>
      <c r="H21" s="13">
        <v>79271</v>
      </c>
      <c r="I21" s="13">
        <v>20464</v>
      </c>
      <c r="J21" s="13">
        <v>50245</v>
      </c>
      <c r="K21" s="11">
        <f t="shared" si="4"/>
        <v>939164</v>
      </c>
      <c r="L21" s="53"/>
    </row>
    <row r="22" spans="1:12" ht="17.25" customHeight="1">
      <c r="A22" s="12" t="s">
        <v>25</v>
      </c>
      <c r="B22" s="13">
        <v>56054</v>
      </c>
      <c r="C22" s="13">
        <v>62755</v>
      </c>
      <c r="D22" s="13">
        <v>69624</v>
      </c>
      <c r="E22" s="13">
        <v>45872</v>
      </c>
      <c r="F22" s="13">
        <v>76177</v>
      </c>
      <c r="G22" s="13">
        <v>159756</v>
      </c>
      <c r="H22" s="13">
        <v>48355</v>
      </c>
      <c r="I22" s="13">
        <v>9414</v>
      </c>
      <c r="J22" s="13">
        <v>26298</v>
      </c>
      <c r="K22" s="11">
        <f t="shared" si="4"/>
        <v>554305</v>
      </c>
      <c r="L22" s="53"/>
    </row>
    <row r="23" spans="1:11" ht="17.25" customHeight="1">
      <c r="A23" s="12" t="s">
        <v>26</v>
      </c>
      <c r="B23" s="13">
        <v>8195</v>
      </c>
      <c r="C23" s="13">
        <v>11024</v>
      </c>
      <c r="D23" s="13">
        <v>11495</v>
      </c>
      <c r="E23" s="13">
        <v>6349</v>
      </c>
      <c r="F23" s="13">
        <v>10423</v>
      </c>
      <c r="G23" s="13">
        <v>16569</v>
      </c>
      <c r="H23" s="13">
        <v>6160</v>
      </c>
      <c r="I23" s="13">
        <v>1617</v>
      </c>
      <c r="J23" s="13">
        <v>4079</v>
      </c>
      <c r="K23" s="11">
        <f t="shared" si="4"/>
        <v>75911</v>
      </c>
    </row>
    <row r="24" spans="1:11" ht="17.25" customHeight="1">
      <c r="A24" s="16" t="s">
        <v>27</v>
      </c>
      <c r="B24" s="13">
        <v>43421</v>
      </c>
      <c r="C24" s="13">
        <v>74182</v>
      </c>
      <c r="D24" s="13">
        <v>87883</v>
      </c>
      <c r="E24" s="13">
        <v>51526</v>
      </c>
      <c r="F24" s="13">
        <v>61626</v>
      </c>
      <c r="G24" s="13">
        <v>74419</v>
      </c>
      <c r="H24" s="13">
        <v>35432</v>
      </c>
      <c r="I24" s="13">
        <v>14921</v>
      </c>
      <c r="J24" s="13">
        <v>37735</v>
      </c>
      <c r="K24" s="11">
        <f t="shared" si="4"/>
        <v>481145</v>
      </c>
    </row>
    <row r="25" spans="1:12" ht="17.25" customHeight="1">
      <c r="A25" s="12" t="s">
        <v>28</v>
      </c>
      <c r="B25" s="13">
        <v>27789</v>
      </c>
      <c r="C25" s="13">
        <v>47476</v>
      </c>
      <c r="D25" s="13">
        <v>56245</v>
      </c>
      <c r="E25" s="13">
        <v>32977</v>
      </c>
      <c r="F25" s="13">
        <v>39441</v>
      </c>
      <c r="G25" s="13">
        <v>47628</v>
      </c>
      <c r="H25" s="13">
        <v>22676</v>
      </c>
      <c r="I25" s="13">
        <v>9549</v>
      </c>
      <c r="J25" s="13">
        <v>24150</v>
      </c>
      <c r="K25" s="11">
        <f t="shared" si="4"/>
        <v>307931</v>
      </c>
      <c r="L25" s="53"/>
    </row>
    <row r="26" spans="1:12" ht="17.25" customHeight="1">
      <c r="A26" s="12" t="s">
        <v>29</v>
      </c>
      <c r="B26" s="13">
        <v>15632</v>
      </c>
      <c r="C26" s="13">
        <v>26706</v>
      </c>
      <c r="D26" s="13">
        <v>31638</v>
      </c>
      <c r="E26" s="13">
        <v>18549</v>
      </c>
      <c r="F26" s="13">
        <v>22185</v>
      </c>
      <c r="G26" s="13">
        <v>26791</v>
      </c>
      <c r="H26" s="13">
        <v>12756</v>
      </c>
      <c r="I26" s="13">
        <v>5372</v>
      </c>
      <c r="J26" s="13">
        <v>13585</v>
      </c>
      <c r="K26" s="11">
        <f t="shared" si="4"/>
        <v>173214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2611</v>
      </c>
      <c r="I27" s="11">
        <v>0</v>
      </c>
      <c r="J27" s="11">
        <v>0</v>
      </c>
      <c r="K27" s="11">
        <f t="shared" si="4"/>
        <v>2611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61">
        <f>SUM(B30:B33)</f>
        <v>2.4127491</v>
      </c>
      <c r="C29" s="61">
        <f aca="true" t="shared" si="7" ref="C29:J29">SUM(C30:C33)</f>
        <v>2.753106</v>
      </c>
      <c r="D29" s="61">
        <f t="shared" si="7"/>
        <v>3.0994962299999997</v>
      </c>
      <c r="E29" s="61">
        <f t="shared" si="7"/>
        <v>2.63576102</v>
      </c>
      <c r="F29" s="61">
        <f t="shared" si="7"/>
        <v>2.55806346</v>
      </c>
      <c r="G29" s="61">
        <f t="shared" si="7"/>
        <v>2.20044492</v>
      </c>
      <c r="H29" s="61">
        <f t="shared" si="7"/>
        <v>2.52343</v>
      </c>
      <c r="I29" s="61">
        <f t="shared" si="7"/>
        <v>4.479818079999999</v>
      </c>
      <c r="J29" s="61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3.0995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62" t="s">
        <v>123</v>
      </c>
      <c r="B32" s="63">
        <v>-0.0009509</v>
      </c>
      <c r="C32" s="63">
        <v>0</v>
      </c>
      <c r="D32" s="63">
        <v>-3.77E-06</v>
      </c>
      <c r="E32" s="63">
        <v>-0.00023898</v>
      </c>
      <c r="F32" s="63">
        <v>-0.00093654</v>
      </c>
      <c r="G32" s="63">
        <v>-0.00095508</v>
      </c>
      <c r="H32" s="63">
        <v>-0.00077</v>
      </c>
      <c r="I32" s="63">
        <v>-0.00088192</v>
      </c>
      <c r="J32" s="32">
        <v>0</v>
      </c>
      <c r="K32" s="64">
        <v>0</v>
      </c>
    </row>
    <row r="33" spans="1:11" ht="17.25" customHeight="1">
      <c r="A33" s="31" t="s">
        <v>36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81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21195.19</v>
      </c>
      <c r="I35" s="19">
        <v>0</v>
      </c>
      <c r="J35" s="19">
        <v>0</v>
      </c>
      <c r="K35" s="23">
        <f>SUM(B35:J35)</f>
        <v>21195.19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+B40+B43</f>
        <v>25944.75</v>
      </c>
      <c r="C39" s="23">
        <f aca="true" t="shared" si="8" ref="C39:I39">+C40+C43</f>
        <v>31237.59</v>
      </c>
      <c r="D39" s="23">
        <f t="shared" si="8"/>
        <v>37395.86</v>
      </c>
      <c r="E39" s="23">
        <f t="shared" si="8"/>
        <v>20707.5</v>
      </c>
      <c r="F39" s="23">
        <f t="shared" si="8"/>
        <v>20390.46</v>
      </c>
      <c r="G39" s="23">
        <f t="shared" si="8"/>
        <v>42455.23</v>
      </c>
      <c r="H39" s="23">
        <f t="shared" si="8"/>
        <v>23938.57</v>
      </c>
      <c r="I39" s="23">
        <f t="shared" si="8"/>
        <v>136.96</v>
      </c>
      <c r="J39" s="19">
        <f aca="true" t="shared" si="9" ref="C39:J39">+J43</f>
        <v>0</v>
      </c>
      <c r="K39" s="23">
        <f aca="true" t="shared" si="10" ref="K39:K44">SUM(B39:J39)</f>
        <v>202206.92</v>
      </c>
    </row>
    <row r="40" spans="1:12" ht="17.25" customHeight="1">
      <c r="A40" s="16" t="s">
        <v>40</v>
      </c>
      <c r="B40" s="37">
        <v>25152.95</v>
      </c>
      <c r="C40" s="37">
        <v>31237.59</v>
      </c>
      <c r="D40" s="37">
        <v>37391.58</v>
      </c>
      <c r="E40" s="37">
        <v>20527.74</v>
      </c>
      <c r="F40" s="37">
        <v>19354.7</v>
      </c>
      <c r="G40" s="37">
        <v>40833.11</v>
      </c>
      <c r="H40" s="37">
        <v>23339.37</v>
      </c>
      <c r="I40" s="19">
        <v>0</v>
      </c>
      <c r="J40" s="19">
        <v>0</v>
      </c>
      <c r="K40" s="23">
        <f t="shared" si="10"/>
        <v>197837.03999999998</v>
      </c>
      <c r="L40" s="58"/>
    </row>
    <row r="41" spans="1:11" ht="17.25" customHeight="1">
      <c r="A41" s="12" t="s">
        <v>41</v>
      </c>
      <c r="B41" s="80">
        <v>936</v>
      </c>
      <c r="C41" s="80">
        <v>1287</v>
      </c>
      <c r="D41" s="80">
        <v>1347</v>
      </c>
      <c r="E41" s="80">
        <v>775</v>
      </c>
      <c r="F41" s="80">
        <v>1237</v>
      </c>
      <c r="G41" s="80">
        <v>1657</v>
      </c>
      <c r="H41" s="80">
        <v>839</v>
      </c>
      <c r="I41" s="19">
        <v>0</v>
      </c>
      <c r="J41" s="19">
        <v>0</v>
      </c>
      <c r="K41" s="80">
        <f t="shared" si="10"/>
        <v>8078</v>
      </c>
    </row>
    <row r="42" spans="1:11" ht="17.25" customHeight="1">
      <c r="A42" s="12" t="s">
        <v>42</v>
      </c>
      <c r="B42" s="23">
        <f>ROUND(B40/B41,2)</f>
        <v>26.87</v>
      </c>
      <c r="C42" s="23">
        <f aca="true" t="shared" si="11" ref="C42:H42">ROUND(C40/C41,2)</f>
        <v>24.27</v>
      </c>
      <c r="D42" s="23">
        <f t="shared" si="11"/>
        <v>27.76</v>
      </c>
      <c r="E42" s="23">
        <f t="shared" si="11"/>
        <v>26.49</v>
      </c>
      <c r="F42" s="23">
        <f t="shared" si="11"/>
        <v>15.65</v>
      </c>
      <c r="G42" s="23">
        <f t="shared" si="11"/>
        <v>24.64</v>
      </c>
      <c r="H42" s="23">
        <f t="shared" si="11"/>
        <v>27.82</v>
      </c>
      <c r="I42" s="19">
        <v>0</v>
      </c>
      <c r="J42" s="19">
        <v>0</v>
      </c>
      <c r="K42" s="23">
        <f>ROUND(K40/K41,2)</f>
        <v>24.49</v>
      </c>
    </row>
    <row r="43" spans="1:11" ht="17.25" customHeight="1">
      <c r="A43" s="65" t="s">
        <v>122</v>
      </c>
      <c r="B43" s="66">
        <f>ROUND(B44*B45,2)</f>
        <v>791.8</v>
      </c>
      <c r="C43" s="64">
        <v>0</v>
      </c>
      <c r="D43" s="66">
        <f aca="true" t="shared" si="12" ref="D43:I43">ROUND(D44*D45,2)</f>
        <v>4.28</v>
      </c>
      <c r="E43" s="66">
        <f t="shared" si="12"/>
        <v>179.76</v>
      </c>
      <c r="F43" s="66">
        <f t="shared" si="12"/>
        <v>1035.76</v>
      </c>
      <c r="G43" s="66">
        <f t="shared" si="12"/>
        <v>1622.12</v>
      </c>
      <c r="H43" s="66">
        <f t="shared" si="12"/>
        <v>599.2</v>
      </c>
      <c r="I43" s="66">
        <f t="shared" si="12"/>
        <v>136.96</v>
      </c>
      <c r="J43" s="64">
        <v>0</v>
      </c>
      <c r="K43" s="66">
        <f t="shared" si="10"/>
        <v>4369.88</v>
      </c>
    </row>
    <row r="44" spans="1:11" ht="17.25" customHeight="1">
      <c r="A44" s="67" t="s">
        <v>43</v>
      </c>
      <c r="B44" s="68">
        <v>185</v>
      </c>
      <c r="C44" s="68">
        <v>0</v>
      </c>
      <c r="D44" s="68">
        <v>1</v>
      </c>
      <c r="E44" s="68">
        <v>42</v>
      </c>
      <c r="F44" s="68">
        <v>242</v>
      </c>
      <c r="G44" s="68">
        <v>379</v>
      </c>
      <c r="H44" s="68">
        <v>140</v>
      </c>
      <c r="I44" s="68">
        <v>32</v>
      </c>
      <c r="J44" s="68">
        <v>0</v>
      </c>
      <c r="K44" s="68">
        <f t="shared" si="10"/>
        <v>1021</v>
      </c>
    </row>
    <row r="45" spans="1:12" ht="17.25" customHeight="1">
      <c r="A45" s="67" t="s">
        <v>44</v>
      </c>
      <c r="B45" s="66">
        <v>4.28</v>
      </c>
      <c r="C45" s="64">
        <v>0</v>
      </c>
      <c r="D45" s="66">
        <v>4.28</v>
      </c>
      <c r="E45" s="66">
        <v>4.28</v>
      </c>
      <c r="F45" s="66">
        <v>4.28</v>
      </c>
      <c r="G45" s="66">
        <v>4.28</v>
      </c>
      <c r="H45" s="66">
        <v>4.28</v>
      </c>
      <c r="I45" s="66">
        <v>4.28</v>
      </c>
      <c r="J45" s="64">
        <v>0</v>
      </c>
      <c r="K45" s="66">
        <v>4.28</v>
      </c>
      <c r="L45" s="58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1215432.19</v>
      </c>
      <c r="C47" s="22">
        <f aca="true" t="shared" si="13" ref="C47:H47">+C48+C56</f>
        <v>1921683.7000000002</v>
      </c>
      <c r="D47" s="22">
        <f t="shared" si="13"/>
        <v>2340652.4</v>
      </c>
      <c r="E47" s="22">
        <f t="shared" si="13"/>
        <v>1255930.71</v>
      </c>
      <c r="F47" s="22">
        <f t="shared" si="13"/>
        <v>1652485.44</v>
      </c>
      <c r="G47" s="22">
        <f t="shared" si="13"/>
        <v>2365588.06</v>
      </c>
      <c r="H47" s="22">
        <f t="shared" si="13"/>
        <v>1196030.4599999997</v>
      </c>
      <c r="I47" s="22">
        <f>+I48+I56</f>
        <v>450734.98</v>
      </c>
      <c r="J47" s="22">
        <f>+J48+J56</f>
        <v>748718.91</v>
      </c>
      <c r="K47" s="22">
        <f>SUM(B47:J47)</f>
        <v>13147256.85</v>
      </c>
    </row>
    <row r="48" spans="1:11" ht="17.25" customHeight="1">
      <c r="A48" s="16" t="s">
        <v>46</v>
      </c>
      <c r="B48" s="23">
        <f>SUM(B49:B55)</f>
        <v>1198203.03</v>
      </c>
      <c r="C48" s="23">
        <f aca="true" t="shared" si="14" ref="C48:H48">SUM(C49:C55)</f>
        <v>1899514.59</v>
      </c>
      <c r="D48" s="23">
        <f t="shared" si="14"/>
        <v>2316198.1799999997</v>
      </c>
      <c r="E48" s="23">
        <f t="shared" si="14"/>
        <v>1234891.9</v>
      </c>
      <c r="F48" s="23">
        <f t="shared" si="14"/>
        <v>1630880.71</v>
      </c>
      <c r="G48" s="23">
        <f t="shared" si="14"/>
        <v>2337653.5100000002</v>
      </c>
      <c r="H48" s="23">
        <f t="shared" si="14"/>
        <v>1177747.5499999998</v>
      </c>
      <c r="I48" s="23">
        <f>SUM(I49:I55)</f>
        <v>450734.98</v>
      </c>
      <c r="J48" s="23">
        <f>SUM(J49:J55)</f>
        <v>735518.02</v>
      </c>
      <c r="K48" s="23">
        <f aca="true" t="shared" si="15" ref="K48:K56">SUM(B48:J48)</f>
        <v>12981342.469999999</v>
      </c>
    </row>
    <row r="49" spans="1:11" ht="17.25" customHeight="1">
      <c r="A49" s="35" t="s">
        <v>47</v>
      </c>
      <c r="B49" s="23">
        <f aca="true" t="shared" si="16" ref="B49:H49">ROUND(B30*B7,2)</f>
        <v>1172720.28</v>
      </c>
      <c r="C49" s="23">
        <f t="shared" si="16"/>
        <v>1864133.43</v>
      </c>
      <c r="D49" s="23">
        <f t="shared" si="16"/>
        <v>2278805.09</v>
      </c>
      <c r="E49" s="23">
        <f t="shared" si="16"/>
        <v>1214294.49</v>
      </c>
      <c r="F49" s="23">
        <f t="shared" si="16"/>
        <v>1611079.87</v>
      </c>
      <c r="G49" s="23">
        <f t="shared" si="16"/>
        <v>2296194.49</v>
      </c>
      <c r="H49" s="23">
        <f t="shared" si="16"/>
        <v>1132959.4</v>
      </c>
      <c r="I49" s="23">
        <f>ROUND(I30*I7,2)</f>
        <v>450686.73</v>
      </c>
      <c r="J49" s="23">
        <f>ROUND(J30*J7,2)</f>
        <v>735518.02</v>
      </c>
      <c r="K49" s="23">
        <f t="shared" si="15"/>
        <v>12756391.8</v>
      </c>
    </row>
    <row r="50" spans="1:11" ht="17.25" customHeight="1">
      <c r="A50" s="35" t="s">
        <v>48</v>
      </c>
      <c r="B50" s="19">
        <v>0</v>
      </c>
      <c r="C50" s="23">
        <f>ROUND(C31*C7,2)</f>
        <v>4143.57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5"/>
        <v>4143.57</v>
      </c>
    </row>
    <row r="51" spans="1:11" ht="17.25" customHeight="1">
      <c r="A51" s="69" t="s">
        <v>124</v>
      </c>
      <c r="B51" s="70">
        <f>ROUND(B32*B7,2)</f>
        <v>-462</v>
      </c>
      <c r="C51" s="64">
        <v>0</v>
      </c>
      <c r="D51" s="70">
        <f aca="true" t="shared" si="17" ref="D51:I51">ROUND(D32*D7,2)</f>
        <v>-2.77</v>
      </c>
      <c r="E51" s="70">
        <f t="shared" si="17"/>
        <v>-110.09</v>
      </c>
      <c r="F51" s="70">
        <f t="shared" si="17"/>
        <v>-589.62</v>
      </c>
      <c r="G51" s="70">
        <f t="shared" si="17"/>
        <v>-996.21</v>
      </c>
      <c r="H51" s="70">
        <f t="shared" si="17"/>
        <v>-345.61</v>
      </c>
      <c r="I51" s="70">
        <f t="shared" si="17"/>
        <v>-88.71</v>
      </c>
      <c r="J51" s="64">
        <v>0</v>
      </c>
      <c r="K51" s="70">
        <f>SUM(B51:J51)</f>
        <v>-2595.01</v>
      </c>
    </row>
    <row r="52" spans="1:11" ht="17.25" customHeight="1">
      <c r="A52" s="35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5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21195.19</v>
      </c>
      <c r="I53" s="32">
        <f>+I35</f>
        <v>0</v>
      </c>
      <c r="J53" s="32">
        <f>+J35</f>
        <v>0</v>
      </c>
      <c r="K53" s="23">
        <f t="shared" si="15"/>
        <v>21195.19</v>
      </c>
    </row>
    <row r="54" spans="1:11" ht="17.25" customHeight="1">
      <c r="A54" s="12" t="s">
        <v>51</v>
      </c>
      <c r="B54" s="37">
        <v>25152.95</v>
      </c>
      <c r="C54" s="37">
        <v>31237.59</v>
      </c>
      <c r="D54" s="37">
        <v>37391.58</v>
      </c>
      <c r="E54" s="37">
        <v>20527.74</v>
      </c>
      <c r="F54" s="37">
        <v>19354.7</v>
      </c>
      <c r="G54" s="37">
        <v>40833.11</v>
      </c>
      <c r="H54" s="37">
        <v>23339.37</v>
      </c>
      <c r="I54" s="19">
        <v>0</v>
      </c>
      <c r="J54" s="19">
        <v>0</v>
      </c>
      <c r="K54" s="23">
        <f t="shared" si="15"/>
        <v>197837.03999999998</v>
      </c>
    </row>
    <row r="55" spans="1:11" ht="17.25" customHeight="1">
      <c r="A55" s="12" t="s">
        <v>52</v>
      </c>
      <c r="B55" s="37">
        <v>791.8</v>
      </c>
      <c r="C55" s="19">
        <v>0</v>
      </c>
      <c r="D55" s="37">
        <v>4.28</v>
      </c>
      <c r="E55" s="19">
        <v>179.76</v>
      </c>
      <c r="F55" s="37">
        <v>1035.76</v>
      </c>
      <c r="G55" s="37">
        <v>1622.12</v>
      </c>
      <c r="H55" s="37">
        <v>599.2</v>
      </c>
      <c r="I55" s="37">
        <v>136.96</v>
      </c>
      <c r="J55" s="19">
        <v>0</v>
      </c>
      <c r="K55" s="23">
        <f t="shared" si="15"/>
        <v>4369.88</v>
      </c>
    </row>
    <row r="56" spans="1:11" ht="17.25" customHeight="1">
      <c r="A56" s="16" t="s">
        <v>53</v>
      </c>
      <c r="B56" s="37">
        <v>17229.16</v>
      </c>
      <c r="C56" s="37">
        <v>22169.11</v>
      </c>
      <c r="D56" s="37">
        <v>24454.22</v>
      </c>
      <c r="E56" s="37">
        <v>21038.81</v>
      </c>
      <c r="F56" s="37">
        <v>21604.73</v>
      </c>
      <c r="G56" s="37">
        <v>27934.55</v>
      </c>
      <c r="H56" s="37">
        <v>18282.91</v>
      </c>
      <c r="I56" s="19">
        <v>0</v>
      </c>
      <c r="J56" s="37">
        <v>13200.89</v>
      </c>
      <c r="K56" s="37">
        <f t="shared" si="15"/>
        <v>165914.38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6">
        <f aca="true" t="shared" si="18" ref="B60:J60">+B61+B68+B94+B95</f>
        <v>-429256.2</v>
      </c>
      <c r="C60" s="36">
        <f t="shared" si="18"/>
        <v>-281911</v>
      </c>
      <c r="D60" s="36">
        <f t="shared" si="18"/>
        <v>-333148.44999999995</v>
      </c>
      <c r="E60" s="36">
        <f t="shared" si="18"/>
        <v>-376473.79000000004</v>
      </c>
      <c r="F60" s="36">
        <f t="shared" si="18"/>
        <v>-437133.99</v>
      </c>
      <c r="G60" s="36">
        <f t="shared" si="18"/>
        <v>-426593.27999999997</v>
      </c>
      <c r="H60" s="36">
        <f t="shared" si="18"/>
        <v>-193680.47</v>
      </c>
      <c r="I60" s="36">
        <f t="shared" si="18"/>
        <v>-82010.64000000001</v>
      </c>
      <c r="J60" s="36">
        <f t="shared" si="18"/>
        <v>-108299.27</v>
      </c>
      <c r="K60" s="36">
        <f>SUM(B60:J60)</f>
        <v>-2668507.0900000003</v>
      </c>
    </row>
    <row r="61" spans="1:11" ht="18.75" customHeight="1">
      <c r="A61" s="16" t="s">
        <v>79</v>
      </c>
      <c r="B61" s="36">
        <f aca="true" t="shared" si="19" ref="B61:J61">B62+B63+B64+B65+B66+B67</f>
        <v>-415147.14</v>
      </c>
      <c r="C61" s="36">
        <f t="shared" si="19"/>
        <v>-261266.05</v>
      </c>
      <c r="D61" s="36">
        <f t="shared" si="19"/>
        <v>-312700.42</v>
      </c>
      <c r="E61" s="36">
        <f t="shared" si="19"/>
        <v>-352471.57</v>
      </c>
      <c r="F61" s="36">
        <f t="shared" si="19"/>
        <v>-418094.36</v>
      </c>
      <c r="G61" s="36">
        <f t="shared" si="19"/>
        <v>-398141.86</v>
      </c>
      <c r="H61" s="36">
        <f t="shared" si="19"/>
        <v>-179758</v>
      </c>
      <c r="I61" s="36">
        <f t="shared" si="19"/>
        <v>-39453</v>
      </c>
      <c r="J61" s="36">
        <f t="shared" si="19"/>
        <v>-84807</v>
      </c>
      <c r="K61" s="36">
        <f aca="true" t="shared" si="20" ref="K61:K94">SUM(B61:J61)</f>
        <v>-2461839.4</v>
      </c>
    </row>
    <row r="62" spans="1:11" ht="18.75" customHeight="1">
      <c r="A62" s="12" t="s">
        <v>80</v>
      </c>
      <c r="B62" s="36">
        <f>-ROUND(B9*$D$3,2)</f>
        <v>-170502</v>
      </c>
      <c r="C62" s="36">
        <f aca="true" t="shared" si="21" ref="C62:J62">-ROUND(C9*$D$3,2)</f>
        <v>-256632</v>
      </c>
      <c r="D62" s="36">
        <f t="shared" si="21"/>
        <v>-263250</v>
      </c>
      <c r="E62" s="36">
        <f t="shared" si="21"/>
        <v>-156255</v>
      </c>
      <c r="F62" s="36">
        <f t="shared" si="21"/>
        <v>-177051</v>
      </c>
      <c r="G62" s="36">
        <f t="shared" si="21"/>
        <v>-219864</v>
      </c>
      <c r="H62" s="36">
        <f t="shared" si="21"/>
        <v>-179751</v>
      </c>
      <c r="I62" s="36">
        <f t="shared" si="21"/>
        <v>-39453</v>
      </c>
      <c r="J62" s="36">
        <f t="shared" si="21"/>
        <v>-84807</v>
      </c>
      <c r="K62" s="36">
        <f t="shared" si="20"/>
        <v>-1547565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20"/>
        <v>0</v>
      </c>
    </row>
    <row r="64" spans="1:11" ht="18.75" customHeight="1">
      <c r="A64" s="12" t="s">
        <v>118</v>
      </c>
      <c r="B64" s="36">
        <v>-2358</v>
      </c>
      <c r="C64" s="36">
        <v>-204</v>
      </c>
      <c r="D64" s="36">
        <v>-462</v>
      </c>
      <c r="E64" s="36">
        <v>-1893</v>
      </c>
      <c r="F64" s="36">
        <v>-2067</v>
      </c>
      <c r="G64" s="36">
        <v>-1062</v>
      </c>
      <c r="H64" s="19">
        <v>0</v>
      </c>
      <c r="I64" s="19">
        <v>0</v>
      </c>
      <c r="J64" s="19">
        <v>0</v>
      </c>
      <c r="K64" s="36">
        <f t="shared" si="20"/>
        <v>-8046</v>
      </c>
    </row>
    <row r="65" spans="1:11" ht="18.75" customHeight="1">
      <c r="A65" s="12" t="s">
        <v>56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57</v>
      </c>
      <c r="B66" s="48">
        <v>-242287.14</v>
      </c>
      <c r="C66" s="48">
        <v>-4430.05</v>
      </c>
      <c r="D66" s="48">
        <v>-48988.42</v>
      </c>
      <c r="E66" s="48">
        <v>-194323.57</v>
      </c>
      <c r="F66" s="48">
        <v>-238976.36</v>
      </c>
      <c r="G66" s="48">
        <v>-177215.86</v>
      </c>
      <c r="H66" s="48">
        <v>-7</v>
      </c>
      <c r="I66" s="19">
        <v>0</v>
      </c>
      <c r="J66" s="19">
        <v>0</v>
      </c>
      <c r="K66" s="36">
        <f t="shared" si="20"/>
        <v>-906228.4</v>
      </c>
    </row>
    <row r="67" spans="1:11" ht="18.75" customHeight="1">
      <c r="A67" s="12" t="s">
        <v>58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84</v>
      </c>
      <c r="B68" s="36">
        <f aca="true" t="shared" si="22" ref="B68:J68">SUM(B69:B92)</f>
        <v>-14109.06</v>
      </c>
      <c r="C68" s="36">
        <f t="shared" si="22"/>
        <v>-20644.95</v>
      </c>
      <c r="D68" s="36">
        <f t="shared" si="22"/>
        <v>-20448.03</v>
      </c>
      <c r="E68" s="36">
        <f t="shared" si="22"/>
        <v>-24002.22</v>
      </c>
      <c r="F68" s="36">
        <f t="shared" si="22"/>
        <v>-19039.63</v>
      </c>
      <c r="G68" s="36">
        <f t="shared" si="22"/>
        <v>-28451.42</v>
      </c>
      <c r="H68" s="36">
        <f t="shared" si="22"/>
        <v>-13922.47</v>
      </c>
      <c r="I68" s="36">
        <f t="shared" si="22"/>
        <v>-42557.64000000001</v>
      </c>
      <c r="J68" s="36">
        <f t="shared" si="22"/>
        <v>-23492.27</v>
      </c>
      <c r="K68" s="36">
        <f t="shared" si="20"/>
        <v>-206667.69</v>
      </c>
    </row>
    <row r="69" spans="1:11" ht="18.75" customHeight="1">
      <c r="A69" s="12" t="s">
        <v>59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20"/>
        <v>0</v>
      </c>
    </row>
    <row r="70" spans="1:11" ht="18.75" customHeight="1">
      <c r="A70" s="12" t="s">
        <v>60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20"/>
        <v>-199.13</v>
      </c>
    </row>
    <row r="71" spans="1:11" ht="18.75" customHeight="1">
      <c r="A71" s="12" t="s">
        <v>61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20"/>
        <v>-3432.3900000000003</v>
      </c>
    </row>
    <row r="72" spans="1:11" ht="18.75" customHeight="1">
      <c r="A72" s="12" t="s">
        <v>62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20"/>
        <v>-30000</v>
      </c>
    </row>
    <row r="73" spans="1:11" ht="18.75" customHeight="1">
      <c r="A73" s="35" t="s">
        <v>63</v>
      </c>
      <c r="B73" s="36">
        <v>-14109.06</v>
      </c>
      <c r="C73" s="36">
        <v>-20481.82</v>
      </c>
      <c r="D73" s="36">
        <v>-19362.28</v>
      </c>
      <c r="E73" s="36">
        <v>-13578</v>
      </c>
      <c r="F73" s="36">
        <v>-18658.98</v>
      </c>
      <c r="G73" s="36">
        <v>-28433.42</v>
      </c>
      <c r="H73" s="36">
        <v>-13922.47</v>
      </c>
      <c r="I73" s="36">
        <v>-4894.39</v>
      </c>
      <c r="J73" s="36">
        <v>-10090.2</v>
      </c>
      <c r="K73" s="49">
        <f t="shared" si="20"/>
        <v>-143530.62000000002</v>
      </c>
    </row>
    <row r="74" spans="1:11" ht="18.75" customHeight="1">
      <c r="A74" s="12" t="s">
        <v>64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20"/>
        <v>0</v>
      </c>
    </row>
    <row r="75" spans="1:11" ht="18.75" customHeight="1">
      <c r="A75" s="12" t="s">
        <v>65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20"/>
        <v>0</v>
      </c>
    </row>
    <row r="76" spans="1:11" ht="18.75" customHeight="1">
      <c r="A76" s="12" t="s">
        <v>66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20"/>
        <v>0</v>
      </c>
    </row>
    <row r="77" spans="1:11" ht="18.75" customHeight="1">
      <c r="A77" s="12" t="s">
        <v>67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20"/>
        <v>0</v>
      </c>
    </row>
    <row r="78" spans="1:11" ht="18.75" customHeight="1">
      <c r="A78" s="12" t="s">
        <v>68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20"/>
        <v>0</v>
      </c>
    </row>
    <row r="79" spans="1:11" ht="18.75" customHeight="1">
      <c r="A79" s="12" t="s">
        <v>69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20"/>
        <v>0</v>
      </c>
    </row>
    <row r="80" spans="1:11" ht="18.75" customHeight="1">
      <c r="A80" s="12" t="s">
        <v>70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20"/>
        <v>0</v>
      </c>
    </row>
    <row r="81" spans="1:11" ht="18.75" customHeight="1">
      <c r="A81" s="12" t="s">
        <v>71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20"/>
        <v>0</v>
      </c>
    </row>
    <row r="82" spans="1:11" ht="18.75" customHeight="1">
      <c r="A82" s="12" t="s">
        <v>72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20"/>
        <v>0</v>
      </c>
    </row>
    <row r="83" spans="1:11" ht="18.75" customHeight="1">
      <c r="A83" s="12" t="s">
        <v>73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20"/>
        <v>0</v>
      </c>
    </row>
    <row r="84" spans="1:11" ht="18.75" customHeight="1">
      <c r="A84" s="12" t="s">
        <v>82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20"/>
        <v>0</v>
      </c>
    </row>
    <row r="85" spans="1:11" ht="18.75" customHeight="1">
      <c r="A85" s="12" t="s">
        <v>85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20"/>
        <v>0</v>
      </c>
    </row>
    <row r="86" spans="1:11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20"/>
        <v>0</v>
      </c>
    </row>
    <row r="87" spans="1:11" ht="18.75" customHeight="1">
      <c r="A87" s="12" t="s">
        <v>90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20"/>
        <v>0</v>
      </c>
    </row>
    <row r="88" spans="1:11" ht="18.75" customHeight="1">
      <c r="A88" s="12" t="s">
        <v>91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20"/>
        <v>0</v>
      </c>
    </row>
    <row r="89" spans="1:11" ht="18.75" customHeight="1">
      <c r="A89" s="12" t="s">
        <v>92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20"/>
        <v>0</v>
      </c>
    </row>
    <row r="90" spans="1:12" ht="18.75" customHeight="1">
      <c r="A90" s="12" t="s">
        <v>93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20"/>
        <v>0</v>
      </c>
      <c r="L90" s="57"/>
    </row>
    <row r="91" spans="1:12" ht="18.75" customHeight="1">
      <c r="A91" s="12" t="s">
        <v>94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20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49">
        <v>-10424.22</v>
      </c>
      <c r="F92" s="19">
        <v>0</v>
      </c>
      <c r="G92" s="19">
        <v>0</v>
      </c>
      <c r="H92" s="19">
        <v>0</v>
      </c>
      <c r="I92" s="49">
        <v>-5679.26</v>
      </c>
      <c r="J92" s="49">
        <v>-13402.07</v>
      </c>
      <c r="K92" s="49">
        <f t="shared" si="20"/>
        <v>-29505.55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112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20"/>
        <v>0</v>
      </c>
      <c r="L94" s="56"/>
    </row>
    <row r="95" spans="1:12" ht="18.75" customHeight="1">
      <c r="A95" s="16" t="s">
        <v>121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>SUM(B96:J96)</f>
        <v>0</v>
      </c>
      <c r="L96" s="55"/>
    </row>
    <row r="97" spans="1:12" ht="18.75" customHeight="1">
      <c r="A97" s="16" t="s">
        <v>88</v>
      </c>
      <c r="B97" s="24">
        <f aca="true" t="shared" si="23" ref="B97:H97">+B98+B99</f>
        <v>786175.99</v>
      </c>
      <c r="C97" s="24">
        <f t="shared" si="23"/>
        <v>1639772.7000000002</v>
      </c>
      <c r="D97" s="24">
        <f t="shared" si="23"/>
        <v>2007503.9499999997</v>
      </c>
      <c r="E97" s="24">
        <f t="shared" si="23"/>
        <v>879456.9199999999</v>
      </c>
      <c r="F97" s="24">
        <f t="shared" si="23"/>
        <v>1215351.4500000002</v>
      </c>
      <c r="G97" s="24">
        <f t="shared" si="23"/>
        <v>1938994.7800000005</v>
      </c>
      <c r="H97" s="24">
        <f t="shared" si="23"/>
        <v>1002349.9899999999</v>
      </c>
      <c r="I97" s="24">
        <f>+I98+I99</f>
        <v>368724.33999999997</v>
      </c>
      <c r="J97" s="24">
        <f>+J98+J99</f>
        <v>640419.64</v>
      </c>
      <c r="K97" s="49">
        <f>SUM(B97:J97)</f>
        <v>10478749.760000002</v>
      </c>
      <c r="L97" s="55"/>
    </row>
    <row r="98" spans="1:12" ht="18.75" customHeight="1">
      <c r="A98" s="16" t="s">
        <v>87</v>
      </c>
      <c r="B98" s="24">
        <f aca="true" t="shared" si="24" ref="B98:J98">+B48+B61+B68+B94</f>
        <v>768946.83</v>
      </c>
      <c r="C98" s="24">
        <f t="shared" si="24"/>
        <v>1617603.59</v>
      </c>
      <c r="D98" s="24">
        <f t="shared" si="24"/>
        <v>1983049.7299999997</v>
      </c>
      <c r="E98" s="24">
        <f t="shared" si="24"/>
        <v>858418.1099999999</v>
      </c>
      <c r="F98" s="24">
        <f t="shared" si="24"/>
        <v>1193746.7200000002</v>
      </c>
      <c r="G98" s="24">
        <f t="shared" si="24"/>
        <v>1911060.2300000004</v>
      </c>
      <c r="H98" s="24">
        <f t="shared" si="24"/>
        <v>984067.0799999998</v>
      </c>
      <c r="I98" s="24">
        <f t="shared" si="24"/>
        <v>368724.33999999997</v>
      </c>
      <c r="J98" s="24">
        <f t="shared" si="24"/>
        <v>627218.75</v>
      </c>
      <c r="K98" s="49">
        <f>SUM(B98:J98)</f>
        <v>10312835.38</v>
      </c>
      <c r="L98" s="55"/>
    </row>
    <row r="99" spans="1:11" ht="18" customHeight="1">
      <c r="A99" s="16" t="s">
        <v>119</v>
      </c>
      <c r="B99" s="24">
        <f aca="true" t="shared" si="25" ref="B99:J99">IF(+B56+B95+B100&lt;0,0,(B56+B95+B100))</f>
        <v>17229.16</v>
      </c>
      <c r="C99" s="24">
        <f>IF(+C56+C95+C100&lt;0,0,(C56+C95+C100))</f>
        <v>22169.11</v>
      </c>
      <c r="D99" s="24">
        <f t="shared" si="25"/>
        <v>24454.22</v>
      </c>
      <c r="E99" s="24">
        <f t="shared" si="25"/>
        <v>21038.81</v>
      </c>
      <c r="F99" s="24">
        <f t="shared" si="25"/>
        <v>21604.73</v>
      </c>
      <c r="G99" s="24">
        <f t="shared" si="25"/>
        <v>27934.55</v>
      </c>
      <c r="H99" s="24">
        <f t="shared" si="25"/>
        <v>18282.91</v>
      </c>
      <c r="I99" s="19">
        <f t="shared" si="25"/>
        <v>0</v>
      </c>
      <c r="J99" s="24">
        <f t="shared" si="25"/>
        <v>13200.89</v>
      </c>
      <c r="K99" s="49">
        <f>SUM(B99:J99)</f>
        <v>165914.38</v>
      </c>
    </row>
    <row r="100" spans="1:13" ht="18.75" customHeight="1">
      <c r="A100" s="16" t="s">
        <v>89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8"/>
    </row>
    <row r="101" spans="1:11" ht="18.75" customHeight="1">
      <c r="A101" s="16" t="s">
        <v>120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74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10478749.77</v>
      </c>
      <c r="L105" s="55"/>
    </row>
    <row r="106" spans="1:11" ht="18.75" customHeight="1">
      <c r="A106" s="26" t="s">
        <v>75</v>
      </c>
      <c r="B106" s="27">
        <v>103241.5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103241.5</v>
      </c>
    </row>
    <row r="107" spans="1:11" ht="18.75" customHeight="1">
      <c r="A107" s="26" t="s">
        <v>76</v>
      </c>
      <c r="B107" s="27">
        <v>682934.5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6" ref="K107:K123">SUM(B107:J107)</f>
        <v>682934.5</v>
      </c>
    </row>
    <row r="108" spans="1:11" ht="18.75" customHeight="1">
      <c r="A108" s="26" t="s">
        <v>77</v>
      </c>
      <c r="B108" s="41">
        <v>0</v>
      </c>
      <c r="C108" s="27">
        <f>+C97</f>
        <v>1639772.7000000002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6"/>
        <v>1639772.7000000002</v>
      </c>
    </row>
    <row r="109" spans="1:11" ht="18.75" customHeight="1">
      <c r="A109" s="26" t="s">
        <v>78</v>
      </c>
      <c r="B109" s="41">
        <v>0</v>
      </c>
      <c r="C109" s="41">
        <v>0</v>
      </c>
      <c r="D109" s="27">
        <f>+D97</f>
        <v>2007503.9499999997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6"/>
        <v>2007503.9499999997</v>
      </c>
    </row>
    <row r="110" spans="1:11" ht="18.75" customHeight="1">
      <c r="A110" s="26" t="s">
        <v>95</v>
      </c>
      <c r="B110" s="41">
        <v>0</v>
      </c>
      <c r="C110" s="41">
        <v>0</v>
      </c>
      <c r="D110" s="41">
        <v>0</v>
      </c>
      <c r="E110" s="27">
        <f>+E97</f>
        <v>879456.9199999999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6"/>
        <v>879456.9199999999</v>
      </c>
    </row>
    <row r="111" spans="1:11" ht="18.75" customHeight="1">
      <c r="A111" s="26"/>
      <c r="B111" s="41">
        <v>0</v>
      </c>
      <c r="C111" s="41">
        <v>0</v>
      </c>
      <c r="D111" s="41">
        <v>0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2"/>
    </row>
    <row r="112" spans="1:11" ht="18.75" customHeight="1">
      <c r="A112" s="26" t="s">
        <v>96</v>
      </c>
      <c r="B112" s="41">
        <v>0</v>
      </c>
      <c r="C112" s="41">
        <v>0</v>
      </c>
      <c r="D112" s="41">
        <v>0</v>
      </c>
      <c r="E112" s="41">
        <v>0</v>
      </c>
      <c r="F112" s="27">
        <v>269973.93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6"/>
        <v>269973.93</v>
      </c>
    </row>
    <row r="113" spans="1:11" ht="18.75" customHeight="1">
      <c r="A113" s="26" t="s">
        <v>97</v>
      </c>
      <c r="B113" s="41">
        <v>0</v>
      </c>
      <c r="C113" s="41">
        <v>0</v>
      </c>
      <c r="D113" s="41">
        <v>0</v>
      </c>
      <c r="E113" s="41">
        <v>0</v>
      </c>
      <c r="F113" s="27">
        <v>489918.97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6"/>
        <v>489918.97</v>
      </c>
    </row>
    <row r="114" spans="1:11" ht="18.75" customHeight="1">
      <c r="A114" s="26" t="s">
        <v>98</v>
      </c>
      <c r="B114" s="41">
        <v>0</v>
      </c>
      <c r="C114" s="41">
        <v>0</v>
      </c>
      <c r="D114" s="41">
        <v>0</v>
      </c>
      <c r="E114" s="41">
        <v>0</v>
      </c>
      <c r="F114" s="27">
        <v>455458.55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6"/>
        <v>455458.55</v>
      </c>
    </row>
    <row r="115" spans="1:11" ht="18.75" customHeight="1">
      <c r="A115" s="26" t="s">
        <v>99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588153.09</v>
      </c>
      <c r="H115" s="41">
        <v>0</v>
      </c>
      <c r="I115" s="41">
        <v>0</v>
      </c>
      <c r="J115" s="41">
        <v>0</v>
      </c>
      <c r="K115" s="42">
        <f t="shared" si="26"/>
        <v>588153.09</v>
      </c>
    </row>
    <row r="116" spans="1:11" ht="18.75" customHeight="1">
      <c r="A116" s="26" t="s">
        <v>100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46836.62</v>
      </c>
      <c r="H116" s="41">
        <v>0</v>
      </c>
      <c r="I116" s="41">
        <v>0</v>
      </c>
      <c r="J116" s="41">
        <v>0</v>
      </c>
      <c r="K116" s="42">
        <f t="shared" si="26"/>
        <v>46836.62</v>
      </c>
    </row>
    <row r="117" spans="1:11" ht="18.75" customHeight="1">
      <c r="A117" s="26" t="s">
        <v>101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302662.6</v>
      </c>
      <c r="H117" s="41">
        <v>0</v>
      </c>
      <c r="I117" s="41">
        <v>0</v>
      </c>
      <c r="J117" s="41">
        <v>0</v>
      </c>
      <c r="K117" s="42">
        <f t="shared" si="26"/>
        <v>302662.6</v>
      </c>
    </row>
    <row r="118" spans="1:11" ht="18.75" customHeight="1">
      <c r="A118" s="26" t="s">
        <v>102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273030.56</v>
      </c>
      <c r="H118" s="41">
        <v>0</v>
      </c>
      <c r="I118" s="41">
        <v>0</v>
      </c>
      <c r="J118" s="41">
        <v>0</v>
      </c>
      <c r="K118" s="42">
        <f t="shared" si="26"/>
        <v>273030.56</v>
      </c>
    </row>
    <row r="119" spans="1:11" ht="18.75" customHeight="1">
      <c r="A119" s="26" t="s">
        <v>103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728311.91</v>
      </c>
      <c r="H119" s="41">
        <v>0</v>
      </c>
      <c r="I119" s="41">
        <v>0</v>
      </c>
      <c r="J119" s="41">
        <v>0</v>
      </c>
      <c r="K119" s="42">
        <f t="shared" si="26"/>
        <v>728311.91</v>
      </c>
    </row>
    <row r="120" spans="1:11" ht="18.75" customHeight="1">
      <c r="A120" s="26" t="s">
        <v>104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352015.95</v>
      </c>
      <c r="I120" s="41">
        <v>0</v>
      </c>
      <c r="J120" s="41">
        <v>0</v>
      </c>
      <c r="K120" s="42">
        <f t="shared" si="26"/>
        <v>352015.95</v>
      </c>
    </row>
    <row r="121" spans="1:11" ht="18.75" customHeight="1">
      <c r="A121" s="26" t="s">
        <v>105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650334.04</v>
      </c>
      <c r="I121" s="41">
        <v>0</v>
      </c>
      <c r="J121" s="41">
        <v>0</v>
      </c>
      <c r="K121" s="42">
        <f t="shared" si="26"/>
        <v>650334.04</v>
      </c>
    </row>
    <row r="122" spans="1:11" ht="18.75" customHeight="1">
      <c r="A122" s="26" t="s">
        <v>106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368724.34</v>
      </c>
      <c r="J122" s="41">
        <v>0</v>
      </c>
      <c r="K122" s="42">
        <f t="shared" si="26"/>
        <v>368724.34</v>
      </c>
    </row>
    <row r="123" spans="1:11" ht="18.75" customHeight="1">
      <c r="A123" s="28" t="s">
        <v>107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640419.64</v>
      </c>
      <c r="K123" s="45">
        <f t="shared" si="26"/>
        <v>640419.64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2014-12-29T17:43:15Z</dcterms:modified>
  <cp:category/>
  <cp:version/>
  <cp:contentType/>
  <cp:contentStatus/>
</cp:coreProperties>
</file>